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omas/Downloads/"/>
    </mc:Choice>
  </mc:AlternateContent>
  <xr:revisionPtr revIDLastSave="0" documentId="13_ncr:1_{8EC81209-340D-3142-97DE-DE1A248AE242}" xr6:coauthVersionLast="45" xr6:coauthVersionMax="45" xr10:uidLastSave="{00000000-0000-0000-0000-000000000000}"/>
  <bookViews>
    <workbookView xWindow="0" yWindow="460" windowWidth="29040" windowHeight="15840" tabRatio="680" xr2:uid="{00000000-000D-0000-FFFF-FFFF00000000}"/>
  </bookViews>
  <sheets>
    <sheet name="Overview" sheetId="11" r:id="rId1"/>
    <sheet name="KPI charts" sheetId="26" r:id="rId2"/>
    <sheet name="KPIs" sheetId="20" r:id="rId3"/>
    <sheet name="Licence" sheetId="24" r:id="rId4"/>
    <sheet name="Instructions" sheetId="22" r:id="rId5"/>
    <sheet name="Year 1" sheetId="25" r:id="rId6"/>
    <sheet name="Year 2" sheetId="10" r:id="rId7"/>
    <sheet name="Year 3" sheetId="13" r:id="rId8"/>
    <sheet name="Year 4" sheetId="14" r:id="rId9"/>
    <sheet name="Year 5" sheetId="15" r:id="rId10"/>
    <sheet name="Year 6" sheetId="16" r:id="rId11"/>
    <sheet name="Year 7" sheetId="17" r:id="rId12"/>
    <sheet name="Revenues" sheetId="3" r:id="rId13"/>
    <sheet name="HR" sheetId="5" r:id="rId14"/>
    <sheet name="IT" sheetId="6" r:id="rId15"/>
    <sheet name="Marketing" sheetId="7" r:id="rId16"/>
    <sheet name="Misc" sheetId="9" r:id="rId17"/>
  </sheets>
  <externalReferences>
    <externalReference r:id="rId18"/>
    <externalReference r:id="rId19"/>
  </externalReferences>
  <definedNames>
    <definedName name="Abschreibungen" localSheetId="14">#REF!</definedName>
    <definedName name="Abschreibungen" localSheetId="2">#REF!</definedName>
    <definedName name="Abschreibungen" localSheetId="15">#REF!</definedName>
    <definedName name="Abschreibungen" localSheetId="16">#REF!</definedName>
    <definedName name="Abschreibungen" localSheetId="5">#REF!</definedName>
    <definedName name="Abschreibungen" localSheetId="7">#REF!</definedName>
    <definedName name="Abschreibungen" localSheetId="8">#REF!</definedName>
    <definedName name="Abschreibungen" localSheetId="9">#REF!</definedName>
    <definedName name="Abschreibungen" localSheetId="10">#REF!</definedName>
    <definedName name="Abschreibungen" localSheetId="11">#REF!</definedName>
    <definedName name="asdf" localSheetId="14">[1]Kapitalbedarf!#REF!</definedName>
    <definedName name="asdf" localSheetId="2">[1]Kapitalbedarf!#REF!</definedName>
    <definedName name="asdf" localSheetId="15">[1]Kapitalbedarf!#REF!</definedName>
    <definedName name="asdf" localSheetId="16">[1]Kapitalbedarf!#REF!</definedName>
    <definedName name="asdf" localSheetId="0">'[2]2016'!#REF!</definedName>
    <definedName name="asdf" localSheetId="5">[1]Kapitalbedarf!#REF!</definedName>
    <definedName name="asdf" localSheetId="7">[1]Kapitalbedarf!#REF!</definedName>
    <definedName name="asdf" localSheetId="8">[1]Kapitalbedarf!#REF!</definedName>
    <definedName name="asdf" localSheetId="9">[1]Kapitalbedarf!#REF!</definedName>
    <definedName name="asdf" localSheetId="10">[1]Kapitalbedarf!#REF!</definedName>
    <definedName name="asdf" localSheetId="11">[1]Kapitalbedarf!#REF!</definedName>
    <definedName name="bausgaben10" localSheetId="0">'[2]2016'!$E$44</definedName>
    <definedName name="bausgaben11" localSheetId="0">'[2]2016'!$G$44</definedName>
    <definedName name="bausgabengesamt09" localSheetId="0">'[2]2016'!$C$44</definedName>
    <definedName name="dd" localSheetId="14">#REF!</definedName>
    <definedName name="dd" localSheetId="2">#REF!</definedName>
    <definedName name="dd" localSheetId="15">#REF!</definedName>
    <definedName name="dd" localSheetId="16">#REF!</definedName>
    <definedName name="dd" localSheetId="5">#REF!</definedName>
    <definedName name="dd" localSheetId="7">#REF!</definedName>
    <definedName name="dd" localSheetId="8">#REF!</definedName>
    <definedName name="dd" localSheetId="9">#REF!</definedName>
    <definedName name="dd" localSheetId="10">#REF!</definedName>
    <definedName name="dd" localSheetId="11">#REF!</definedName>
    <definedName name="kplaninvest" localSheetId="14">[1]Kapitalbedarf!#REF!</definedName>
    <definedName name="kplaninvest" localSheetId="2">[1]Kapitalbedarf!#REF!</definedName>
    <definedName name="kplaninvest" localSheetId="15">[1]Kapitalbedarf!#REF!</definedName>
    <definedName name="kplaninvest" localSheetId="16">[1]Kapitalbedarf!#REF!</definedName>
    <definedName name="kplaninvest" localSheetId="0">'[2]2016'!#REF!</definedName>
    <definedName name="kplaninvest" localSheetId="12">[1]Kapitalbedarf!#REF!</definedName>
    <definedName name="kplaninvest" localSheetId="5">[1]Kapitalbedarf!#REF!</definedName>
    <definedName name="kplaninvest" localSheetId="7">[1]Kapitalbedarf!#REF!</definedName>
    <definedName name="kplaninvest" localSheetId="8">[1]Kapitalbedarf!#REF!</definedName>
    <definedName name="kplaninvest" localSheetId="9">[1]Kapitalbedarf!#REF!</definedName>
    <definedName name="kplaninvest" localSheetId="10">[1]Kapitalbedarf!#REF!</definedName>
    <definedName name="kplaninvest" localSheetId="11">[1]Kapitalbedarf!#REF!</definedName>
    <definedName name="Marge_Lief" localSheetId="14">#REF!</definedName>
    <definedName name="Marge_Lief" localSheetId="2">#REF!</definedName>
    <definedName name="Marge_Lief" localSheetId="15">#REF!</definedName>
    <definedName name="Marge_Lief" localSheetId="16">#REF!</definedName>
    <definedName name="Marge_Lief" localSheetId="5">#REF!</definedName>
    <definedName name="Marge_Lief" localSheetId="7">#REF!</definedName>
    <definedName name="Marge_Lief" localSheetId="8">#REF!</definedName>
    <definedName name="Marge_Lief" localSheetId="9">#REF!</definedName>
    <definedName name="Marge_Lief" localSheetId="10">#REF!</definedName>
    <definedName name="Marge_Lief" localSheetId="11">#REF!</definedName>
    <definedName name="Marge_Ser" localSheetId="14">#REF!</definedName>
    <definedName name="Marge_Ser" localSheetId="2">#REF!</definedName>
    <definedName name="Marge_Ser" localSheetId="15">#REF!</definedName>
    <definedName name="Marge_Ser" localSheetId="16">#REF!</definedName>
    <definedName name="Marge_Ser" localSheetId="5">#REF!</definedName>
    <definedName name="Marge_Ser" localSheetId="7">#REF!</definedName>
    <definedName name="Marge_Ser" localSheetId="8">#REF!</definedName>
    <definedName name="Marge_Ser" localSheetId="9">#REF!</definedName>
    <definedName name="Marge_Ser" localSheetId="10">#REF!</definedName>
    <definedName name="Marge_Ser" localSheetId="11">#REF!</definedName>
    <definedName name="Monatliche_Fremdleistungen" localSheetId="14">#REF!</definedName>
    <definedName name="Monatliche_Fremdleistungen" localSheetId="2">#REF!</definedName>
    <definedName name="Monatliche_Fremdleistungen" localSheetId="15">#REF!</definedName>
    <definedName name="Monatliche_Fremdleistungen" localSheetId="16">#REF!</definedName>
    <definedName name="Monatliche_Fremdleistungen" localSheetId="5">#REF!</definedName>
    <definedName name="Monatliche_Fremdleistungen" localSheetId="7">#REF!</definedName>
    <definedName name="Monatliche_Fremdleistungen" localSheetId="8">#REF!</definedName>
    <definedName name="Monatliche_Fremdleistungen" localSheetId="9">#REF!</definedName>
    <definedName name="Monatliche_Fremdleistungen" localSheetId="10">#REF!</definedName>
    <definedName name="Monatliche_Fremdleistungen" localSheetId="11">#REF!</definedName>
    <definedName name="Monatliche_Kosten" localSheetId="14">#REF!</definedName>
    <definedName name="Monatliche_Kosten" localSheetId="2">#REF!</definedName>
    <definedName name="Monatliche_Kosten" localSheetId="15">#REF!</definedName>
    <definedName name="Monatliche_Kosten" localSheetId="16">#REF!</definedName>
    <definedName name="Monatliche_Kosten" localSheetId="5">#REF!</definedName>
    <definedName name="Monatliche_Kosten" localSheetId="7">#REF!</definedName>
    <definedName name="Monatliche_Kosten" localSheetId="8">#REF!</definedName>
    <definedName name="Monatliche_Kosten" localSheetId="9">#REF!</definedName>
    <definedName name="Monatliche_Kosten" localSheetId="10">#REF!</definedName>
    <definedName name="Monatliche_Kosten" localSheetId="11">#REF!</definedName>
    <definedName name="Personalkosten" localSheetId="14">#REF!</definedName>
    <definedName name="Personalkosten" localSheetId="2">#REF!</definedName>
    <definedName name="Personalkosten" localSheetId="15">#REF!</definedName>
    <definedName name="Personalkosten" localSheetId="16">#REF!</definedName>
    <definedName name="Personalkosten" localSheetId="5">#REF!</definedName>
    <definedName name="Personalkosten" localSheetId="7">#REF!</definedName>
    <definedName name="Personalkosten" localSheetId="8">#REF!</definedName>
    <definedName name="Personalkosten" localSheetId="9">#REF!</definedName>
    <definedName name="Personalkosten" localSheetId="10">#REF!</definedName>
    <definedName name="Personalkosten" localSheetId="11">#REF!</definedName>
    <definedName name="pkosten10" localSheetId="0">'[2]2016'!$E$29</definedName>
    <definedName name="pkosten11" localSheetId="0">'[2]2016'!$G$29</definedName>
    <definedName name="pkostengesamt09" localSheetId="0">'[2]2016'!$C$29</definedName>
    <definedName name="pkostenmonat" localSheetId="0">'[2]2016'!$B$29</definedName>
    <definedName name="Sonstige_betriebliche_Erlöse" localSheetId="14">#REF!</definedName>
    <definedName name="Sonstige_betriebliche_Erlöse" localSheetId="2">#REF!</definedName>
    <definedName name="Sonstige_betriebliche_Erlöse" localSheetId="15">#REF!</definedName>
    <definedName name="Sonstige_betriebliche_Erlöse" localSheetId="16">#REF!</definedName>
    <definedName name="Sonstige_betriebliche_Erlöse" localSheetId="5">#REF!</definedName>
    <definedName name="Sonstige_betriebliche_Erlöse" localSheetId="7">#REF!</definedName>
    <definedName name="Sonstige_betriebliche_Erlöse" localSheetId="8">#REF!</definedName>
    <definedName name="Sonstige_betriebliche_Erlöse" localSheetId="9">#REF!</definedName>
    <definedName name="Sonstige_betriebliche_Erlöse" localSheetId="10">#REF!</definedName>
    <definedName name="Sonstige_betriebliche_Erlöse" localSheetId="11">#REF!</definedName>
    <definedName name="Sonstige_neutraler_Aufwand" localSheetId="14">#REF!</definedName>
    <definedName name="Sonstige_neutraler_Aufwand" localSheetId="2">#REF!</definedName>
    <definedName name="Sonstige_neutraler_Aufwand" localSheetId="15">#REF!</definedName>
    <definedName name="Sonstige_neutraler_Aufwand" localSheetId="16">#REF!</definedName>
    <definedName name="Sonstige_neutraler_Aufwand" localSheetId="5">#REF!</definedName>
    <definedName name="Sonstige_neutraler_Aufwand" localSheetId="7">#REF!</definedName>
    <definedName name="Sonstige_neutraler_Aufwand" localSheetId="8">#REF!</definedName>
    <definedName name="Sonstige_neutraler_Aufwand" localSheetId="9">#REF!</definedName>
    <definedName name="Sonstige_neutraler_Aufwand" localSheetId="10">#REF!</definedName>
    <definedName name="Sonstige_neutraler_Aufwand" localSheetId="11">#REF!</definedName>
    <definedName name="Sonstiger_neutraler_Ertrag" localSheetId="14">#REF!</definedName>
    <definedName name="Sonstiger_neutraler_Ertrag" localSheetId="2">#REF!</definedName>
    <definedName name="Sonstiger_neutraler_Ertrag" localSheetId="15">#REF!</definedName>
    <definedName name="Sonstiger_neutraler_Ertrag" localSheetId="16">#REF!</definedName>
    <definedName name="Sonstiger_neutraler_Ertrag" localSheetId="5">#REF!</definedName>
    <definedName name="Sonstiger_neutraler_Ertrag" localSheetId="7">#REF!</definedName>
    <definedName name="Sonstiger_neutraler_Ertrag" localSheetId="8">#REF!</definedName>
    <definedName name="Sonstiger_neutraler_Ertrag" localSheetId="9">#REF!</definedName>
    <definedName name="Sonstiger_neutraler_Ertrag" localSheetId="10">#REF!</definedName>
    <definedName name="Sonstiger_neutraler_Ertrag" localSheetId="11">#REF!</definedName>
    <definedName name="ss" localSheetId="14">#REF!</definedName>
    <definedName name="ss" localSheetId="2">#REF!</definedName>
    <definedName name="ss" localSheetId="15">#REF!</definedName>
    <definedName name="ss" localSheetId="16">#REF!</definedName>
    <definedName name="ss" localSheetId="5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test" localSheetId="14">#REF!</definedName>
    <definedName name="test" localSheetId="2">#REF!</definedName>
    <definedName name="test" localSheetId="15">#REF!</definedName>
    <definedName name="test" localSheetId="16">#REF!</definedName>
    <definedName name="test" localSheetId="5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Übrige_Steuern" localSheetId="14">#REF!</definedName>
    <definedName name="Übrige_Steuern" localSheetId="2">#REF!</definedName>
    <definedName name="Übrige_Steuern" localSheetId="15">#REF!</definedName>
    <definedName name="Übrige_Steuern" localSheetId="16">#REF!</definedName>
    <definedName name="Übrige_Steuern" localSheetId="5">#REF!</definedName>
    <definedName name="Übrige_Steuern" localSheetId="7">#REF!</definedName>
    <definedName name="Übrige_Steuern" localSheetId="8">#REF!</definedName>
    <definedName name="Übrige_Steuern" localSheetId="9">#REF!</definedName>
    <definedName name="Übrige_Steuern" localSheetId="10">#REF!</definedName>
    <definedName name="Übrige_Steuern" localSheetId="11">#REF!</definedName>
    <definedName name="ugesamt09" localSheetId="14">[1]Umsatzplan!#REF!</definedName>
    <definedName name="ugesamt09" localSheetId="2">[1]Umsatzplan!#REF!</definedName>
    <definedName name="ugesamt09" localSheetId="15">[1]Umsatzplan!#REF!</definedName>
    <definedName name="ugesamt09" localSheetId="16">[1]Umsatzplan!#REF!</definedName>
    <definedName name="ugesamt09" localSheetId="0">'[2]2016'!#REF!</definedName>
    <definedName name="ugesamt09" localSheetId="12">[1]Umsatzplan!#REF!</definedName>
    <definedName name="ugesamt09" localSheetId="5">[1]Umsatzplan!#REF!</definedName>
    <definedName name="ugesamt09" localSheetId="7">[1]Umsatzplan!#REF!</definedName>
    <definedName name="ugesamt09" localSheetId="8">[1]Umsatzplan!#REF!</definedName>
    <definedName name="ugesamt09" localSheetId="9">[1]Umsatzplan!#REF!</definedName>
    <definedName name="ugesamt09" localSheetId="10">[1]Umsatzplan!#REF!</definedName>
    <definedName name="ugesamt09" localSheetId="11">[1]Umsatzplan!#REF!</definedName>
    <definedName name="ugesamt10" localSheetId="0">'[2]2016'!$C$140</definedName>
    <definedName name="ugesamt11" localSheetId="0">'[2]2016'!$E$140</definedName>
    <definedName name="Verrechnung_kalkulatorischer_Kosten" localSheetId="14">#REF!</definedName>
    <definedName name="Verrechnung_kalkulatorischer_Kosten" localSheetId="2">#REF!</definedName>
    <definedName name="Verrechnung_kalkulatorischer_Kosten" localSheetId="15">#REF!</definedName>
    <definedName name="Verrechnung_kalkulatorischer_Kosten" localSheetId="16">#REF!</definedName>
    <definedName name="Verrechnung_kalkulatorischer_Kosten" localSheetId="5">#REF!</definedName>
    <definedName name="Verrechnung_kalkulatorischer_Kosten" localSheetId="7">#REF!</definedName>
    <definedName name="Verrechnung_kalkulatorischer_Kosten" localSheetId="8">#REF!</definedName>
    <definedName name="Verrechnung_kalkulatorischer_Kosten" localSheetId="9">#REF!</definedName>
    <definedName name="Verrechnung_kalkulatorischer_Kosten" localSheetId="10">#REF!</definedName>
    <definedName name="Verrechnung_kalkulatorischer_Kosten" localSheetId="11">#REF!</definedName>
    <definedName name="vkosten10" localSheetId="0">'[2]2016'!$E$15</definedName>
    <definedName name="vkosten11" localSheetId="0">'[2]2016'!$G$15</definedName>
    <definedName name="Zinsaufwand" localSheetId="14">#REF!</definedName>
    <definedName name="Zinsaufwand" localSheetId="2">#REF!</definedName>
    <definedName name="Zinsaufwand" localSheetId="15">#REF!</definedName>
    <definedName name="Zinsaufwand" localSheetId="16">#REF!</definedName>
    <definedName name="Zinsaufwand" localSheetId="5">#REF!</definedName>
    <definedName name="Zinsaufwand" localSheetId="7">#REF!</definedName>
    <definedName name="Zinsaufwand" localSheetId="8">#REF!</definedName>
    <definedName name="Zinsaufwand" localSheetId="9">#REF!</definedName>
    <definedName name="Zinsaufwand" localSheetId="10">#REF!</definedName>
    <definedName name="Zinsaufwand" localSheetId="11">#REF!</definedName>
    <definedName name="Zinserträge" localSheetId="14">#REF!</definedName>
    <definedName name="Zinserträge" localSheetId="2">#REF!</definedName>
    <definedName name="Zinserträge" localSheetId="15">#REF!</definedName>
    <definedName name="Zinserträge" localSheetId="16">#REF!</definedName>
    <definedName name="Zinserträge" localSheetId="5">#REF!</definedName>
    <definedName name="Zinserträge" localSheetId="7">#REF!</definedName>
    <definedName name="Zinserträge" localSheetId="8">#REF!</definedName>
    <definedName name="Zinserträge" localSheetId="9">#REF!</definedName>
    <definedName name="Zinserträge" localSheetId="10">#REF!</definedName>
    <definedName name="Zinserträge" localSheetId="1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7" l="1"/>
  <c r="A1" i="16"/>
  <c r="A1" i="15"/>
  <c r="A1" i="14"/>
  <c r="A1" i="13"/>
  <c r="A1" i="10"/>
  <c r="A1" i="25"/>
  <c r="H5" i="11" l="1"/>
  <c r="Q1" i="17" s="1"/>
  <c r="G5" i="11"/>
  <c r="BS1" i="6" s="1"/>
  <c r="CE2" i="6" s="1"/>
  <c r="F5" i="11"/>
  <c r="Q1" i="15" s="1"/>
  <c r="E5" i="11"/>
  <c r="AS1" i="9" s="1"/>
  <c r="BE2" i="9" s="1"/>
  <c r="D5" i="11"/>
  <c r="C5" i="11"/>
  <c r="S1" i="6" s="1"/>
  <c r="AE2" i="6" s="1"/>
  <c r="B5" i="11"/>
  <c r="C1" i="20" l="1"/>
  <c r="AA1" i="20"/>
  <c r="F1" i="5"/>
  <c r="R2" i="5" s="1"/>
  <c r="AF1" i="5"/>
  <c r="AR2" i="5" s="1"/>
  <c r="AY1" i="20"/>
  <c r="BF1" i="5"/>
  <c r="BR2" i="5" s="1"/>
  <c r="BW1" i="20"/>
  <c r="CF1" i="5"/>
  <c r="CR2" i="5" s="1"/>
  <c r="AP1" i="3"/>
  <c r="BA6" i="3" s="1"/>
  <c r="AM1" i="20"/>
  <c r="F1" i="3"/>
  <c r="Q6" i="3" s="1"/>
  <c r="BB1" i="3"/>
  <c r="BM6" i="3" s="1"/>
  <c r="S1" i="5"/>
  <c r="AE2" i="5" s="1"/>
  <c r="BS1" i="5"/>
  <c r="CE2" i="5" s="1"/>
  <c r="AF1" i="6"/>
  <c r="AR2" i="6" s="1"/>
  <c r="CF1" i="6"/>
  <c r="CR2" i="6" s="1"/>
  <c r="AS1" i="7"/>
  <c r="BE2" i="7" s="1"/>
  <c r="F1" i="9"/>
  <c r="R2" i="9" s="1"/>
  <c r="BF1" i="9"/>
  <c r="BR2" i="9" s="1"/>
  <c r="Q1" i="14"/>
  <c r="Q1" i="16"/>
  <c r="R1" i="3"/>
  <c r="AC6" i="3" s="1"/>
  <c r="AS1" i="6"/>
  <c r="BE2" i="6" s="1"/>
  <c r="F1" i="7"/>
  <c r="R2" i="7" s="1"/>
  <c r="BF1" i="7"/>
  <c r="BR2" i="7" s="1"/>
  <c r="S1" i="9"/>
  <c r="AE2" i="9" s="1"/>
  <c r="BS1" i="9"/>
  <c r="CE2" i="9" s="1"/>
  <c r="Q1" i="10"/>
  <c r="BN1" i="3"/>
  <c r="BY6" i="3" s="1"/>
  <c r="O1" i="20"/>
  <c r="BK1" i="20"/>
  <c r="AD1" i="3"/>
  <c r="AO6" i="3" s="1"/>
  <c r="BZ1" i="3"/>
  <c r="CK6" i="3" s="1"/>
  <c r="AS1" i="5"/>
  <c r="BE2" i="5" s="1"/>
  <c r="F1" i="6"/>
  <c r="R2" i="6" s="1"/>
  <c r="BF1" i="6"/>
  <c r="BR2" i="6" s="1"/>
  <c r="S1" i="7"/>
  <c r="AE2" i="7" s="1"/>
  <c r="BS1" i="7"/>
  <c r="CE2" i="7" s="1"/>
  <c r="AF1" i="9"/>
  <c r="AR2" i="9" s="1"/>
  <c r="CF1" i="9"/>
  <c r="CR2" i="9" s="1"/>
  <c r="Q1" i="25"/>
  <c r="Q1" i="13"/>
  <c r="AF1" i="7"/>
  <c r="AR2" i="7" s="1"/>
  <c r="CF1" i="7"/>
  <c r="CR2" i="7" s="1"/>
  <c r="BX13" i="20"/>
  <c r="BY13" i="20"/>
  <c r="BZ13" i="20"/>
  <c r="CA13" i="20"/>
  <c r="CB13" i="20"/>
  <c r="CC13" i="20"/>
  <c r="CD13" i="20"/>
  <c r="CE13" i="20"/>
  <c r="CF13" i="20"/>
  <c r="CG13" i="20"/>
  <c r="CH13" i="20"/>
  <c r="BX14" i="20"/>
  <c r="BY14" i="20"/>
  <c r="BZ14" i="20"/>
  <c r="CA14" i="20"/>
  <c r="CB14" i="20"/>
  <c r="CC14" i="20"/>
  <c r="CD14" i="20"/>
  <c r="CE14" i="20"/>
  <c r="CF14" i="20"/>
  <c r="CG14" i="20"/>
  <c r="CH14" i="20"/>
  <c r="BW14" i="20"/>
  <c r="BW13" i="20"/>
  <c r="BL13" i="20"/>
  <c r="BM13" i="20"/>
  <c r="BN13" i="20"/>
  <c r="BO13" i="20"/>
  <c r="BP13" i="20"/>
  <c r="BQ13" i="20"/>
  <c r="BR13" i="20"/>
  <c r="BS13" i="20"/>
  <c r="BT13" i="20"/>
  <c r="BU13" i="20"/>
  <c r="BV13" i="20"/>
  <c r="BL14" i="20"/>
  <c r="BM14" i="20"/>
  <c r="BN14" i="20"/>
  <c r="BO14" i="20"/>
  <c r="BP14" i="20"/>
  <c r="BQ14" i="20"/>
  <c r="BR14" i="20"/>
  <c r="BS14" i="20"/>
  <c r="BT14" i="20"/>
  <c r="BU14" i="20"/>
  <c r="BV14" i="20"/>
  <c r="BK14" i="20"/>
  <c r="BK13" i="20"/>
  <c r="AZ13" i="20"/>
  <c r="BA13" i="20"/>
  <c r="BB13" i="20"/>
  <c r="BC13" i="20"/>
  <c r="BD13" i="20"/>
  <c r="BE13" i="20"/>
  <c r="BF13" i="20"/>
  <c r="BG13" i="20"/>
  <c r="BH13" i="20"/>
  <c r="BI13" i="20"/>
  <c r="BJ13" i="20"/>
  <c r="AZ14" i="20"/>
  <c r="BA14" i="20"/>
  <c r="BB14" i="20"/>
  <c r="BC14" i="20"/>
  <c r="BD14" i="20"/>
  <c r="BE14" i="20"/>
  <c r="BF14" i="20"/>
  <c r="BG14" i="20"/>
  <c r="BH14" i="20"/>
  <c r="BI14" i="20"/>
  <c r="BJ14" i="20"/>
  <c r="AY14" i="20"/>
  <c r="AY13" i="20"/>
  <c r="AN13" i="20"/>
  <c r="AO13" i="20"/>
  <c r="AP13" i="20"/>
  <c r="AQ13" i="20"/>
  <c r="AR13" i="20"/>
  <c r="AS13" i="20"/>
  <c r="AT13" i="20"/>
  <c r="AU13" i="20"/>
  <c r="AV13" i="20"/>
  <c r="AW13" i="20"/>
  <c r="AX13" i="20"/>
  <c r="AN14" i="20"/>
  <c r="AO14" i="20"/>
  <c r="AP14" i="20"/>
  <c r="AQ14" i="20"/>
  <c r="AR14" i="20"/>
  <c r="AS14" i="20"/>
  <c r="AT14" i="20"/>
  <c r="AU14" i="20"/>
  <c r="AV14" i="20"/>
  <c r="AW14" i="20"/>
  <c r="AX14" i="20"/>
  <c r="AM14" i="20"/>
  <c r="AM13" i="20"/>
  <c r="AL13" i="20"/>
  <c r="AL14" i="20"/>
  <c r="AB13" i="20"/>
  <c r="AC13" i="20"/>
  <c r="AD13" i="20"/>
  <c r="AE13" i="20"/>
  <c r="AF13" i="20"/>
  <c r="AG13" i="20"/>
  <c r="AH13" i="20"/>
  <c r="AI13" i="20"/>
  <c r="AJ13" i="20"/>
  <c r="AK13" i="20"/>
  <c r="AB14" i="20"/>
  <c r="AC14" i="20"/>
  <c r="AD14" i="20"/>
  <c r="AE14" i="20"/>
  <c r="AF14" i="20"/>
  <c r="AG14" i="20"/>
  <c r="AH14" i="20"/>
  <c r="AI14" i="20"/>
  <c r="AJ14" i="20"/>
  <c r="AK14" i="20"/>
  <c r="AA14" i="20"/>
  <c r="AA13" i="20"/>
  <c r="P13" i="20"/>
  <c r="Q13" i="20"/>
  <c r="R13" i="20"/>
  <c r="S13" i="20"/>
  <c r="T13" i="20"/>
  <c r="U13" i="20"/>
  <c r="V13" i="20"/>
  <c r="W13" i="20"/>
  <c r="X13" i="20"/>
  <c r="Y13" i="20"/>
  <c r="Z13" i="20"/>
  <c r="P14" i="20"/>
  <c r="Q14" i="20"/>
  <c r="R14" i="20"/>
  <c r="S14" i="20"/>
  <c r="T14" i="20"/>
  <c r="U14" i="20"/>
  <c r="V14" i="20"/>
  <c r="W14" i="20"/>
  <c r="X14" i="20"/>
  <c r="Y14" i="20"/>
  <c r="Z14" i="20"/>
  <c r="O14" i="20"/>
  <c r="O13" i="20"/>
  <c r="D13" i="20"/>
  <c r="E13" i="20"/>
  <c r="F13" i="20"/>
  <c r="G13" i="20"/>
  <c r="H13" i="20"/>
  <c r="I13" i="20"/>
  <c r="J13" i="20"/>
  <c r="K13" i="20"/>
  <c r="L13" i="20"/>
  <c r="M13" i="20"/>
  <c r="N13" i="20"/>
  <c r="D14" i="20"/>
  <c r="E14" i="20"/>
  <c r="F14" i="20"/>
  <c r="G14" i="20"/>
  <c r="H14" i="20"/>
  <c r="I14" i="20"/>
  <c r="J14" i="20"/>
  <c r="K14" i="20"/>
  <c r="L14" i="20"/>
  <c r="M14" i="20"/>
  <c r="N14" i="20"/>
  <c r="C14" i="20"/>
  <c r="C13" i="20"/>
  <c r="H18" i="3"/>
  <c r="G10" i="3"/>
  <c r="H10" i="3" s="1"/>
  <c r="F11" i="3"/>
  <c r="F13" i="3" s="1"/>
  <c r="F14" i="3"/>
  <c r="I18" i="3"/>
  <c r="G14" i="3"/>
  <c r="J18" i="3"/>
  <c r="H14" i="3"/>
  <c r="K18" i="3"/>
  <c r="I14" i="3"/>
  <c r="L18" i="3"/>
  <c r="J14" i="3"/>
  <c r="M18" i="3"/>
  <c r="K14" i="3"/>
  <c r="N18" i="3"/>
  <c r="L14" i="3"/>
  <c r="O18" i="3"/>
  <c r="M14" i="3"/>
  <c r="P18" i="3"/>
  <c r="N14" i="3"/>
  <c r="R29" i="3"/>
  <c r="R30" i="3"/>
  <c r="R31" i="3"/>
  <c r="R32" i="3"/>
  <c r="R33" i="3"/>
  <c r="R34" i="3"/>
  <c r="R49" i="3"/>
  <c r="R50" i="3" s="1"/>
  <c r="Q29" i="3"/>
  <c r="Q30" i="3"/>
  <c r="Q31" i="3"/>
  <c r="Q32" i="3"/>
  <c r="Q33" i="3"/>
  <c r="Q34" i="3"/>
  <c r="Q49" i="3"/>
  <c r="Q50" i="3"/>
  <c r="Q18" i="3"/>
  <c r="O14" i="3"/>
  <c r="S29" i="3"/>
  <c r="S30" i="3"/>
  <c r="S31" i="3"/>
  <c r="S32" i="3"/>
  <c r="S33" i="3"/>
  <c r="S34" i="3"/>
  <c r="S49" i="3"/>
  <c r="S50" i="3"/>
  <c r="R18" i="3"/>
  <c r="R19" i="3" s="1"/>
  <c r="P14" i="3"/>
  <c r="T29" i="3"/>
  <c r="T30" i="3"/>
  <c r="T31" i="3"/>
  <c r="T32" i="3"/>
  <c r="T33" i="3"/>
  <c r="T34" i="3"/>
  <c r="T49" i="3"/>
  <c r="T50" i="3"/>
  <c r="G7" i="10" s="1"/>
  <c r="S18" i="3"/>
  <c r="S10" i="3"/>
  <c r="S11" i="3"/>
  <c r="R11" i="3"/>
  <c r="Q14" i="3"/>
  <c r="U29" i="3"/>
  <c r="U30" i="3"/>
  <c r="U31" i="3"/>
  <c r="U32" i="3"/>
  <c r="U33" i="3"/>
  <c r="U34" i="3"/>
  <c r="U49" i="3"/>
  <c r="U50" i="3" s="1"/>
  <c r="T18" i="3"/>
  <c r="T10" i="3"/>
  <c r="R14" i="3"/>
  <c r="V29" i="3"/>
  <c r="V30" i="3"/>
  <c r="V31" i="3"/>
  <c r="V32" i="3"/>
  <c r="V33" i="3"/>
  <c r="V34" i="3"/>
  <c r="V49" i="3"/>
  <c r="V50" i="3" s="1"/>
  <c r="U18" i="3"/>
  <c r="S14" i="3"/>
  <c r="S13" i="3"/>
  <c r="W29" i="3"/>
  <c r="W30" i="3"/>
  <c r="W31" i="3"/>
  <c r="W32" i="3"/>
  <c r="W33" i="3"/>
  <c r="W34" i="3"/>
  <c r="W49" i="3"/>
  <c r="W50" i="3" s="1"/>
  <c r="J7" i="10" s="1"/>
  <c r="V18" i="3"/>
  <c r="T14" i="3"/>
  <c r="X29" i="3"/>
  <c r="X30" i="3"/>
  <c r="X31" i="3"/>
  <c r="X32" i="3"/>
  <c r="X33" i="3"/>
  <c r="X34" i="3"/>
  <c r="X28" i="3"/>
  <c r="X49" i="3"/>
  <c r="W18" i="3"/>
  <c r="U14" i="3"/>
  <c r="Y29" i="3"/>
  <c r="Y30" i="3"/>
  <c r="Y31" i="3"/>
  <c r="Y32" i="3"/>
  <c r="Y33" i="3"/>
  <c r="Y34" i="3"/>
  <c r="Y28" i="3"/>
  <c r="Y49" i="3"/>
  <c r="M1" i="26"/>
  <c r="C1" i="26"/>
  <c r="X18" i="3"/>
  <c r="V14" i="3"/>
  <c r="Y18" i="3"/>
  <c r="W14" i="3"/>
  <c r="Z18" i="3"/>
  <c r="X14" i="3"/>
  <c r="AA18" i="3"/>
  <c r="Y14" i="3"/>
  <c r="AB18" i="3"/>
  <c r="Z14" i="3"/>
  <c r="W8" i="20" s="1"/>
  <c r="AC18" i="3"/>
  <c r="AA14" i="3"/>
  <c r="AD18" i="3"/>
  <c r="AB14" i="3"/>
  <c r="AE18" i="3"/>
  <c r="AC14" i="3"/>
  <c r="AF18" i="3"/>
  <c r="AD14" i="3"/>
  <c r="AG18" i="3"/>
  <c r="AE14" i="3"/>
  <c r="AH18" i="3"/>
  <c r="AF14" i="3"/>
  <c r="AI18" i="3"/>
  <c r="AG14" i="3"/>
  <c r="AJ18" i="3"/>
  <c r="AH14" i="3"/>
  <c r="AE8" i="20" s="1"/>
  <c r="AK18" i="3"/>
  <c r="AI14" i="3"/>
  <c r="AL18" i="3"/>
  <c r="AJ14" i="3"/>
  <c r="AM18" i="3"/>
  <c r="AK14" i="3"/>
  <c r="AN18" i="3"/>
  <c r="AL14" i="3"/>
  <c r="AO18" i="3"/>
  <c r="AM14" i="3"/>
  <c r="AP18" i="3"/>
  <c r="AN14" i="3"/>
  <c r="AQ18" i="3"/>
  <c r="AO14" i="3"/>
  <c r="AR18" i="3"/>
  <c r="AP14" i="3"/>
  <c r="AM8" i="20" s="1"/>
  <c r="AS18" i="3"/>
  <c r="AQ14" i="3"/>
  <c r="AT18" i="3"/>
  <c r="AR14" i="3"/>
  <c r="AU18" i="3"/>
  <c r="AS14" i="3"/>
  <c r="AV18" i="3"/>
  <c r="AT14" i="3"/>
  <c r="AW18" i="3"/>
  <c r="AU14" i="3"/>
  <c r="AX18" i="3"/>
  <c r="AV14" i="3"/>
  <c r="AY18" i="3"/>
  <c r="AW14" i="3"/>
  <c r="AZ18" i="3"/>
  <c r="AX14" i="3"/>
  <c r="AU8" i="20" s="1"/>
  <c r="BA18" i="3"/>
  <c r="AY14" i="3"/>
  <c r="BB18" i="3"/>
  <c r="AZ14" i="3"/>
  <c r="BC18" i="3"/>
  <c r="BA14" i="3"/>
  <c r="BD18" i="3"/>
  <c r="BB14" i="3"/>
  <c r="BE18" i="3"/>
  <c r="BC14" i="3"/>
  <c r="BF18" i="3"/>
  <c r="BD14" i="3"/>
  <c r="BG18" i="3"/>
  <c r="BE14" i="3"/>
  <c r="BH18" i="3"/>
  <c r="BF14" i="3"/>
  <c r="BC8" i="20" s="1"/>
  <c r="BI18" i="3"/>
  <c r="BG14" i="3"/>
  <c r="BJ18" i="3"/>
  <c r="BH14" i="3"/>
  <c r="BK18" i="3"/>
  <c r="BI14" i="3"/>
  <c r="BL18" i="3"/>
  <c r="BJ14" i="3"/>
  <c r="BM18" i="3"/>
  <c r="BK14" i="3"/>
  <c r="BN18" i="3"/>
  <c r="BL14" i="3"/>
  <c r="BO18" i="3"/>
  <c r="BM14" i="3"/>
  <c r="BP18" i="3"/>
  <c r="BN14" i="3"/>
  <c r="BK8" i="20" s="1"/>
  <c r="BQ18" i="3"/>
  <c r="BO14" i="3"/>
  <c r="BR18" i="3"/>
  <c r="BP14" i="3"/>
  <c r="BS18" i="3"/>
  <c r="BQ14" i="3"/>
  <c r="BT18" i="3"/>
  <c r="BR14" i="3"/>
  <c r="BU18" i="3"/>
  <c r="BS14" i="3"/>
  <c r="BV18" i="3"/>
  <c r="BT14" i="3"/>
  <c r="BW18" i="3"/>
  <c r="BU14" i="3"/>
  <c r="BX18" i="3"/>
  <c r="BV14" i="3"/>
  <c r="BS8" i="20" s="1"/>
  <c r="BY18" i="3"/>
  <c r="BW14" i="3"/>
  <c r="CA29" i="3"/>
  <c r="CA30" i="3"/>
  <c r="CA31" i="3"/>
  <c r="CA32" i="3"/>
  <c r="CA33" i="3"/>
  <c r="CA34" i="3"/>
  <c r="CA28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X14" i="3"/>
  <c r="CA49" i="3"/>
  <c r="CA18" i="3"/>
  <c r="CA39" i="3"/>
  <c r="BZ18" i="3"/>
  <c r="CB29" i="3"/>
  <c r="CB30" i="3"/>
  <c r="CB31" i="3"/>
  <c r="CB32" i="3"/>
  <c r="CB33" i="3"/>
  <c r="CB34" i="3"/>
  <c r="CB28" i="3"/>
  <c r="BY39" i="3"/>
  <c r="BY14" i="3"/>
  <c r="CB49" i="3"/>
  <c r="CB18" i="3"/>
  <c r="CB39" i="3"/>
  <c r="CC29" i="3"/>
  <c r="CC30" i="3"/>
  <c r="CC31" i="3"/>
  <c r="CC32" i="3"/>
  <c r="CC33" i="3"/>
  <c r="CC34" i="3"/>
  <c r="CC28" i="3"/>
  <c r="BZ39" i="3"/>
  <c r="BZ14" i="3"/>
  <c r="BW8" i="20" s="1"/>
  <c r="CC49" i="3"/>
  <c r="CC18" i="3"/>
  <c r="CC39" i="3"/>
  <c r="CD29" i="3"/>
  <c r="CD30" i="3"/>
  <c r="CD31" i="3"/>
  <c r="CD32" i="3"/>
  <c r="CD33" i="3"/>
  <c r="CD34" i="3"/>
  <c r="CD28" i="3"/>
  <c r="CA14" i="3"/>
  <c r="CD49" i="3"/>
  <c r="CD18" i="3"/>
  <c r="CD39" i="3"/>
  <c r="CE29" i="3"/>
  <c r="CE30" i="3"/>
  <c r="CE31" i="3"/>
  <c r="CE32" i="3"/>
  <c r="CE33" i="3"/>
  <c r="CE34" i="3"/>
  <c r="CE28" i="3"/>
  <c r="CB14" i="3"/>
  <c r="CE49" i="3"/>
  <c r="CE18" i="3"/>
  <c r="CE39" i="3"/>
  <c r="CF29" i="3"/>
  <c r="CF30" i="3"/>
  <c r="CF31" i="3"/>
  <c r="CF32" i="3"/>
  <c r="CF33" i="3"/>
  <c r="CF34" i="3"/>
  <c r="CF28" i="3"/>
  <c r="CC14" i="3"/>
  <c r="CF49" i="3"/>
  <c r="CF18" i="3"/>
  <c r="CF39" i="3"/>
  <c r="CG29" i="3"/>
  <c r="CG30" i="3"/>
  <c r="CG31" i="3"/>
  <c r="CG32" i="3"/>
  <c r="CG33" i="3"/>
  <c r="CG34" i="3"/>
  <c r="CG28" i="3"/>
  <c r="CD14" i="3"/>
  <c r="CG49" i="3"/>
  <c r="CG18" i="3"/>
  <c r="CG39" i="3"/>
  <c r="CH29" i="3"/>
  <c r="CH30" i="3"/>
  <c r="CH31" i="3"/>
  <c r="CH32" i="3"/>
  <c r="CH33" i="3"/>
  <c r="CH34" i="3"/>
  <c r="CH28" i="3"/>
  <c r="CE14" i="3"/>
  <c r="CH49" i="3"/>
  <c r="CH18" i="3"/>
  <c r="CH39" i="3"/>
  <c r="CI29" i="3"/>
  <c r="CI30" i="3"/>
  <c r="CI31" i="3"/>
  <c r="CI32" i="3"/>
  <c r="CI33" i="3"/>
  <c r="CI34" i="3"/>
  <c r="CI28" i="3"/>
  <c r="CF14" i="3"/>
  <c r="CI49" i="3"/>
  <c r="CI18" i="3"/>
  <c r="CI39" i="3"/>
  <c r="CJ29" i="3"/>
  <c r="CJ30" i="3"/>
  <c r="CJ31" i="3"/>
  <c r="CJ32" i="3"/>
  <c r="CJ33" i="3"/>
  <c r="CJ34" i="3"/>
  <c r="CJ28" i="3"/>
  <c r="CG14" i="3"/>
  <c r="CJ49" i="3"/>
  <c r="CJ18" i="3"/>
  <c r="CJ39" i="3"/>
  <c r="CK29" i="3"/>
  <c r="CK30" i="3"/>
  <c r="CK31" i="3"/>
  <c r="CK32" i="3"/>
  <c r="CK33" i="3"/>
  <c r="CK34" i="3"/>
  <c r="CK28" i="3"/>
  <c r="CH14" i="3"/>
  <c r="CK49" i="3"/>
  <c r="CK18" i="3"/>
  <c r="CK39" i="3"/>
  <c r="CG54" i="5"/>
  <c r="CG11" i="5"/>
  <c r="CG19" i="5"/>
  <c r="CG23" i="5"/>
  <c r="CG24" i="5"/>
  <c r="CG28" i="5"/>
  <c r="CG30" i="5"/>
  <c r="CG34" i="5"/>
  <c r="CG35" i="5"/>
  <c r="CG39" i="5"/>
  <c r="CG40" i="5"/>
  <c r="CG72" i="5"/>
  <c r="CG81" i="5"/>
  <c r="CG85" i="5"/>
  <c r="CG86" i="5"/>
  <c r="CG90" i="5"/>
  <c r="B96" i="5"/>
  <c r="B97" i="5"/>
  <c r="B98" i="5"/>
  <c r="CG98" i="5" s="1"/>
  <c r="B99" i="5"/>
  <c r="B100" i="5"/>
  <c r="B101" i="5"/>
  <c r="B102" i="5"/>
  <c r="CG102" i="5" s="1"/>
  <c r="B103" i="5"/>
  <c r="F38" i="17"/>
  <c r="F39" i="17"/>
  <c r="CG6" i="7"/>
  <c r="CG7" i="7"/>
  <c r="CG8" i="7"/>
  <c r="CG9" i="7"/>
  <c r="CG10" i="7"/>
  <c r="CG11" i="7"/>
  <c r="F32" i="17" s="1"/>
  <c r="CG18" i="7"/>
  <c r="F33" i="17" s="1"/>
  <c r="F34" i="17" s="1"/>
  <c r="AR29" i="3"/>
  <c r="AR30" i="3"/>
  <c r="AR31" i="3"/>
  <c r="AR32" i="3"/>
  <c r="AR33" i="3"/>
  <c r="AR34" i="3"/>
  <c r="AR28" i="3"/>
  <c r="AR49" i="3"/>
  <c r="AS19" i="5"/>
  <c r="AS23" i="5"/>
  <c r="AS24" i="5"/>
  <c r="AS34" i="5"/>
  <c r="AS35" i="5"/>
  <c r="AS84" i="5"/>
  <c r="AS85" i="5"/>
  <c r="AS29" i="3"/>
  <c r="AS30" i="3"/>
  <c r="AS31" i="3"/>
  <c r="AS32" i="3"/>
  <c r="AS33" i="3"/>
  <c r="AS34" i="3"/>
  <c r="AS28" i="3"/>
  <c r="AS49" i="3"/>
  <c r="AT27" i="5"/>
  <c r="AT71" i="5"/>
  <c r="AT23" i="5"/>
  <c r="AT31" i="5"/>
  <c r="AT39" i="5"/>
  <c r="AT83" i="5"/>
  <c r="AT85" i="5"/>
  <c r="AT29" i="3"/>
  <c r="AT30" i="3"/>
  <c r="AT31" i="3"/>
  <c r="AT32" i="3"/>
  <c r="AT33" i="3"/>
  <c r="AT34" i="3"/>
  <c r="AT28" i="3"/>
  <c r="AT49" i="3"/>
  <c r="AU70" i="5"/>
  <c r="AU71" i="5"/>
  <c r="AU19" i="5"/>
  <c r="AU20" i="5"/>
  <c r="AU23" i="5"/>
  <c r="AU24" i="5"/>
  <c r="AU27" i="5"/>
  <c r="AU28" i="5"/>
  <c r="AU31" i="5"/>
  <c r="AU32" i="5"/>
  <c r="AU35" i="5"/>
  <c r="AU36" i="5"/>
  <c r="AU39" i="5"/>
  <c r="AU40" i="5"/>
  <c r="AU54" i="5"/>
  <c r="AU55" i="5"/>
  <c r="AU83" i="5"/>
  <c r="AU84" i="5"/>
  <c r="AU29" i="3"/>
  <c r="AU30" i="3"/>
  <c r="AU31" i="3"/>
  <c r="AU32" i="3"/>
  <c r="AU33" i="3"/>
  <c r="AU34" i="3"/>
  <c r="AU28" i="3"/>
  <c r="AU49" i="3"/>
  <c r="AV33" i="5"/>
  <c r="AV29" i="3"/>
  <c r="AV30" i="3"/>
  <c r="AV31" i="3"/>
  <c r="AV32" i="3"/>
  <c r="AV33" i="3"/>
  <c r="AV34" i="3"/>
  <c r="AV28" i="3"/>
  <c r="AV49" i="3"/>
  <c r="AW39" i="5"/>
  <c r="AW29" i="3"/>
  <c r="AW30" i="3"/>
  <c r="AW31" i="3"/>
  <c r="AW32" i="3"/>
  <c r="AW33" i="3"/>
  <c r="AW34" i="3"/>
  <c r="AW28" i="3"/>
  <c r="AW49" i="3"/>
  <c r="AX54" i="5"/>
  <c r="AX55" i="5"/>
  <c r="AX70" i="5"/>
  <c r="AX72" i="5"/>
  <c r="AX73" i="5"/>
  <c r="AX20" i="5"/>
  <c r="AX21" i="5"/>
  <c r="AX22" i="5"/>
  <c r="AX24" i="5"/>
  <c r="AX25" i="5"/>
  <c r="AX26" i="5"/>
  <c r="AX28" i="5"/>
  <c r="AX29" i="5"/>
  <c r="AX30" i="5"/>
  <c r="AX32" i="5"/>
  <c r="AX33" i="5"/>
  <c r="AX34" i="5"/>
  <c r="AX36" i="5"/>
  <c r="AX37" i="5"/>
  <c r="AX38" i="5"/>
  <c r="AX40" i="5"/>
  <c r="AX11" i="5"/>
  <c r="AX12" i="5"/>
  <c r="AX13" i="5" s="1"/>
  <c r="AX81" i="5"/>
  <c r="AX82" i="5"/>
  <c r="AX83" i="5"/>
  <c r="AX85" i="5"/>
  <c r="AX86" i="5"/>
  <c r="AX29" i="3"/>
  <c r="AX30" i="3"/>
  <c r="AX31" i="3"/>
  <c r="AX32" i="3"/>
  <c r="AX33" i="3"/>
  <c r="AX34" i="3"/>
  <c r="AX28" i="3"/>
  <c r="AX49" i="3"/>
  <c r="AY19" i="5"/>
  <c r="AY27" i="5"/>
  <c r="AY35" i="5"/>
  <c r="AY81" i="5"/>
  <c r="AY29" i="3"/>
  <c r="AY30" i="3"/>
  <c r="AY31" i="3"/>
  <c r="AY32" i="3"/>
  <c r="AY33" i="3"/>
  <c r="AY34" i="3"/>
  <c r="AY28" i="3"/>
  <c r="AY49" i="3"/>
  <c r="AZ54" i="5"/>
  <c r="AZ70" i="5"/>
  <c r="AZ20" i="5"/>
  <c r="AZ22" i="5"/>
  <c r="AZ24" i="5"/>
  <c r="AZ28" i="5"/>
  <c r="AZ30" i="5"/>
  <c r="AZ32" i="5"/>
  <c r="AZ36" i="5"/>
  <c r="AZ38" i="5"/>
  <c r="AZ40" i="5"/>
  <c r="AZ81" i="5"/>
  <c r="AZ83" i="5"/>
  <c r="AZ85" i="5"/>
  <c r="AZ29" i="3"/>
  <c r="AZ30" i="3"/>
  <c r="AZ31" i="3"/>
  <c r="AZ32" i="3"/>
  <c r="AZ33" i="3"/>
  <c r="AZ34" i="3"/>
  <c r="AZ28" i="3"/>
  <c r="AZ49" i="3"/>
  <c r="BA54" i="5"/>
  <c r="BA55" i="5"/>
  <c r="BA70" i="5"/>
  <c r="BA71" i="5"/>
  <c r="BA72" i="5"/>
  <c r="BA73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11" i="5"/>
  <c r="BA12" i="5"/>
  <c r="BA81" i="5"/>
  <c r="BA82" i="5"/>
  <c r="BA83" i="5"/>
  <c r="BA84" i="5"/>
  <c r="BA85" i="5"/>
  <c r="BA86" i="5"/>
  <c r="BA29" i="3"/>
  <c r="BA30" i="3"/>
  <c r="BA31" i="3"/>
  <c r="BA32" i="3"/>
  <c r="BA33" i="3"/>
  <c r="BA34" i="3"/>
  <c r="BA28" i="3"/>
  <c r="BA49" i="3"/>
  <c r="BB34" i="5"/>
  <c r="BB38" i="5"/>
  <c r="BB29" i="3"/>
  <c r="BB30" i="3"/>
  <c r="BB31" i="3"/>
  <c r="BB32" i="3"/>
  <c r="BB33" i="3"/>
  <c r="BB34" i="3"/>
  <c r="BB28" i="3"/>
  <c r="BB49" i="3"/>
  <c r="BC55" i="5"/>
  <c r="BC70" i="5"/>
  <c r="BC71" i="5"/>
  <c r="BC73" i="5"/>
  <c r="BC19" i="5"/>
  <c r="BC21" i="5"/>
  <c r="BC22" i="5"/>
  <c r="BC23" i="5"/>
  <c r="BC25" i="5"/>
  <c r="BC26" i="5"/>
  <c r="BC27" i="5"/>
  <c r="BC29" i="5"/>
  <c r="BC30" i="5"/>
  <c r="BC31" i="5"/>
  <c r="BC33" i="5"/>
  <c r="BC34" i="5"/>
  <c r="BC35" i="5"/>
  <c r="BC37" i="5"/>
  <c r="BC38" i="5"/>
  <c r="BC39" i="5"/>
  <c r="BC11" i="5"/>
  <c r="BC12" i="5"/>
  <c r="BC14" i="5"/>
  <c r="BC82" i="5"/>
  <c r="BC83" i="5"/>
  <c r="BC84" i="5"/>
  <c r="BC86" i="5"/>
  <c r="BC29" i="3"/>
  <c r="BC30" i="3"/>
  <c r="BC31" i="3"/>
  <c r="BC32" i="3"/>
  <c r="BC33" i="3"/>
  <c r="BC34" i="3"/>
  <c r="BC28" i="3"/>
  <c r="BC49" i="3"/>
  <c r="BD38" i="5"/>
  <c r="BD26" i="5"/>
  <c r="BD85" i="5"/>
  <c r="BD29" i="3"/>
  <c r="BD30" i="3"/>
  <c r="BD31" i="3"/>
  <c r="BD32" i="3"/>
  <c r="BD33" i="3"/>
  <c r="BD34" i="3"/>
  <c r="BD28" i="3"/>
  <c r="BD49" i="3"/>
  <c r="BF29" i="3"/>
  <c r="BF30" i="3"/>
  <c r="BF31" i="3"/>
  <c r="BF32" i="3"/>
  <c r="BF33" i="3"/>
  <c r="BF34" i="3"/>
  <c r="BF28" i="3"/>
  <c r="BF49" i="3"/>
  <c r="BF54" i="5"/>
  <c r="BF55" i="5"/>
  <c r="BF70" i="5"/>
  <c r="BF71" i="5"/>
  <c r="BF72" i="5"/>
  <c r="BF73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11" i="5"/>
  <c r="BF12" i="5"/>
  <c r="BF81" i="5"/>
  <c r="BF82" i="5"/>
  <c r="BF83" i="5"/>
  <c r="BF87" i="5" s="1"/>
  <c r="BF84" i="5"/>
  <c r="BF85" i="5"/>
  <c r="BF86" i="5"/>
  <c r="BG29" i="3"/>
  <c r="BG30" i="3"/>
  <c r="BG31" i="3"/>
  <c r="BG32" i="3"/>
  <c r="BG33" i="3"/>
  <c r="BG34" i="3"/>
  <c r="BG28" i="3"/>
  <c r="BG49" i="3"/>
  <c r="BG70" i="5"/>
  <c r="BG26" i="5"/>
  <c r="BG85" i="5"/>
  <c r="BH29" i="3"/>
  <c r="BH30" i="3"/>
  <c r="BH31" i="3"/>
  <c r="BH32" i="3"/>
  <c r="BH33" i="3"/>
  <c r="BH34" i="3"/>
  <c r="BH28" i="3"/>
  <c r="BH49" i="3"/>
  <c r="BH54" i="5"/>
  <c r="BH70" i="5"/>
  <c r="BH72" i="5"/>
  <c r="BH19" i="5"/>
  <c r="BH20" i="5"/>
  <c r="BH23" i="5"/>
  <c r="BH24" i="5"/>
  <c r="BH26" i="5"/>
  <c r="BH28" i="5"/>
  <c r="BH30" i="5"/>
  <c r="BH31" i="5"/>
  <c r="BH34" i="5"/>
  <c r="BH35" i="5"/>
  <c r="BH36" i="5"/>
  <c r="BH39" i="5"/>
  <c r="BH40" i="5"/>
  <c r="BH12" i="5"/>
  <c r="BH83" i="5"/>
  <c r="BH84" i="5"/>
  <c r="BH85" i="5"/>
  <c r="BI29" i="3"/>
  <c r="BI30" i="3"/>
  <c r="BI31" i="3"/>
  <c r="BI32" i="3"/>
  <c r="BI33" i="3"/>
  <c r="BI34" i="3"/>
  <c r="BI28" i="3"/>
  <c r="BI49" i="3"/>
  <c r="BE29" i="3"/>
  <c r="BE30" i="3"/>
  <c r="BE31" i="3"/>
  <c r="BE32" i="3"/>
  <c r="BE33" i="3"/>
  <c r="BE34" i="3"/>
  <c r="BE28" i="3"/>
  <c r="BE49" i="3"/>
  <c r="BI70" i="5"/>
  <c r="BI24" i="5"/>
  <c r="BI35" i="5"/>
  <c r="BI83" i="5"/>
  <c r="BJ29" i="3"/>
  <c r="BJ30" i="3"/>
  <c r="BJ31" i="3"/>
  <c r="BJ32" i="3"/>
  <c r="BJ33" i="3"/>
  <c r="BJ34" i="3"/>
  <c r="BJ28" i="3"/>
  <c r="BJ49" i="3"/>
  <c r="BJ70" i="5"/>
  <c r="BJ71" i="5"/>
  <c r="BJ20" i="5"/>
  <c r="BJ22" i="5"/>
  <c r="BJ26" i="5"/>
  <c r="BJ27" i="5"/>
  <c r="BJ31" i="5"/>
  <c r="BJ32" i="5"/>
  <c r="BJ36" i="5"/>
  <c r="BJ38" i="5"/>
  <c r="BJ12" i="5"/>
  <c r="BJ81" i="5"/>
  <c r="BJ85" i="5"/>
  <c r="BK29" i="3"/>
  <c r="BK30" i="3"/>
  <c r="BK31" i="3"/>
  <c r="BK32" i="3"/>
  <c r="BK33" i="3"/>
  <c r="BK34" i="3"/>
  <c r="BK28" i="3"/>
  <c r="BK49" i="3"/>
  <c r="BK98" i="5"/>
  <c r="BL29" i="3"/>
  <c r="BL30" i="3"/>
  <c r="BL31" i="3"/>
  <c r="BL32" i="3"/>
  <c r="BL33" i="3"/>
  <c r="BL34" i="3"/>
  <c r="BL28" i="3"/>
  <c r="BL49" i="3"/>
  <c r="BL70" i="5"/>
  <c r="BL26" i="5"/>
  <c r="BL37" i="5"/>
  <c r="BL86" i="5"/>
  <c r="BM29" i="3"/>
  <c r="BM30" i="3"/>
  <c r="BM31" i="3"/>
  <c r="BM32" i="3"/>
  <c r="BM33" i="3"/>
  <c r="BM34" i="3"/>
  <c r="BM28" i="3"/>
  <c r="BM49" i="3"/>
  <c r="BM55" i="5"/>
  <c r="BM70" i="5"/>
  <c r="BM21" i="5"/>
  <c r="BM25" i="5"/>
  <c r="BM26" i="5"/>
  <c r="BM31" i="5"/>
  <c r="BM35" i="5"/>
  <c r="BM37" i="5"/>
  <c r="BM12" i="5"/>
  <c r="BM84" i="5"/>
  <c r="BM86" i="5"/>
  <c r="BN29" i="3"/>
  <c r="BN30" i="3"/>
  <c r="BN31" i="3"/>
  <c r="BN32" i="3"/>
  <c r="BN33" i="3"/>
  <c r="BN34" i="3"/>
  <c r="BN28" i="3"/>
  <c r="BN49" i="3"/>
  <c r="BN54" i="5"/>
  <c r="BN70" i="5"/>
  <c r="BN71" i="5"/>
  <c r="BN19" i="5"/>
  <c r="BN20" i="5"/>
  <c r="BN22" i="5"/>
  <c r="BN24" i="5"/>
  <c r="BN26" i="5"/>
  <c r="BN27" i="5"/>
  <c r="BN30" i="5"/>
  <c r="BN31" i="5"/>
  <c r="BN32" i="5"/>
  <c r="BN35" i="5"/>
  <c r="BN36" i="5"/>
  <c r="BN38" i="5"/>
  <c r="BN40" i="5"/>
  <c r="BN12" i="5"/>
  <c r="BN81" i="5"/>
  <c r="BN84" i="5"/>
  <c r="BN85" i="5"/>
  <c r="BO29" i="3"/>
  <c r="BO30" i="3"/>
  <c r="BO31" i="3"/>
  <c r="BO32" i="3"/>
  <c r="BO33" i="3"/>
  <c r="BO34" i="3"/>
  <c r="BO28" i="3"/>
  <c r="BO49" i="3"/>
  <c r="BO55" i="5"/>
  <c r="BO73" i="5"/>
  <c r="BO21" i="5"/>
  <c r="BO29" i="5"/>
  <c r="BO33" i="5"/>
  <c r="BO37" i="5"/>
  <c r="BO82" i="5"/>
  <c r="BO86" i="5"/>
  <c r="BP29" i="3"/>
  <c r="BP30" i="3"/>
  <c r="BP31" i="3"/>
  <c r="BP32" i="3"/>
  <c r="BP33" i="3"/>
  <c r="BP34" i="3"/>
  <c r="BP28" i="3"/>
  <c r="BP49" i="3"/>
  <c r="BP54" i="5"/>
  <c r="BP55" i="5"/>
  <c r="BP70" i="5"/>
  <c r="BP72" i="5"/>
  <c r="BP73" i="5"/>
  <c r="BP19" i="5"/>
  <c r="BP21" i="5"/>
  <c r="BP22" i="5"/>
  <c r="BP23" i="5"/>
  <c r="BP25" i="5"/>
  <c r="BP26" i="5"/>
  <c r="BP27" i="5"/>
  <c r="BP29" i="5"/>
  <c r="BP30" i="5"/>
  <c r="BP31" i="5"/>
  <c r="BP33" i="5"/>
  <c r="BP34" i="5"/>
  <c r="BP35" i="5"/>
  <c r="BP37" i="5"/>
  <c r="BP38" i="5"/>
  <c r="BP39" i="5"/>
  <c r="BP11" i="5"/>
  <c r="BP12" i="5"/>
  <c r="BP82" i="5"/>
  <c r="BP83" i="5"/>
  <c r="BP84" i="5"/>
  <c r="BP86" i="5"/>
  <c r="BQ29" i="3"/>
  <c r="BQ30" i="3"/>
  <c r="BQ31" i="3"/>
  <c r="BQ32" i="3"/>
  <c r="BQ33" i="3"/>
  <c r="BQ34" i="3"/>
  <c r="BQ28" i="3"/>
  <c r="BQ49" i="3"/>
  <c r="BQ96" i="5"/>
  <c r="BT29" i="3"/>
  <c r="BT30" i="3"/>
  <c r="BT31" i="3"/>
  <c r="BT32" i="3"/>
  <c r="BT33" i="3"/>
  <c r="BT34" i="3"/>
  <c r="BT28" i="3"/>
  <c r="BT49" i="3"/>
  <c r="BS71" i="5"/>
  <c r="BS22" i="5"/>
  <c r="BS27" i="5"/>
  <c r="BS33" i="5"/>
  <c r="BS37" i="5"/>
  <c r="BS38" i="5"/>
  <c r="BS12" i="5"/>
  <c r="BS82" i="5"/>
  <c r="BS86" i="5"/>
  <c r="BS29" i="3"/>
  <c r="BS30" i="3"/>
  <c r="BS31" i="3"/>
  <c r="BS32" i="3"/>
  <c r="BS33" i="3"/>
  <c r="BS34" i="3"/>
  <c r="BS28" i="3"/>
  <c r="BS49" i="3"/>
  <c r="BU29" i="3"/>
  <c r="BU30" i="3"/>
  <c r="BU31" i="3"/>
  <c r="BU32" i="3"/>
  <c r="BU33" i="3"/>
  <c r="BU34" i="3"/>
  <c r="BU28" i="3"/>
  <c r="BU49" i="3"/>
  <c r="BT70" i="5"/>
  <c r="BT23" i="5"/>
  <c r="BT30" i="5"/>
  <c r="BT38" i="5"/>
  <c r="BT83" i="5"/>
  <c r="BV29" i="3"/>
  <c r="BV30" i="3"/>
  <c r="BV31" i="3"/>
  <c r="BV32" i="3"/>
  <c r="BV33" i="3"/>
  <c r="BV34" i="3"/>
  <c r="BV28" i="3"/>
  <c r="BV49" i="3"/>
  <c r="BU34" i="5"/>
  <c r="BU55" i="5"/>
  <c r="BU29" i="5"/>
  <c r="BW29" i="3"/>
  <c r="BW30" i="3"/>
  <c r="BW31" i="3"/>
  <c r="BW32" i="3"/>
  <c r="BW33" i="3"/>
  <c r="BW34" i="3"/>
  <c r="BW28" i="3"/>
  <c r="BW49" i="3"/>
  <c r="BV54" i="5"/>
  <c r="BV70" i="5"/>
  <c r="BV71" i="5"/>
  <c r="BV72" i="5"/>
  <c r="BV20" i="5"/>
  <c r="BV21" i="5"/>
  <c r="BV22" i="5"/>
  <c r="BV24" i="5"/>
  <c r="BV25" i="5"/>
  <c r="BV26" i="5"/>
  <c r="BV28" i="5"/>
  <c r="BV29" i="5"/>
  <c r="BV30" i="5"/>
  <c r="BV32" i="5"/>
  <c r="BV33" i="5"/>
  <c r="BV34" i="5"/>
  <c r="BV35" i="5"/>
  <c r="BV36" i="5"/>
  <c r="BV37" i="5"/>
  <c r="BV38" i="5"/>
  <c r="BV39" i="5"/>
  <c r="BV40" i="5"/>
  <c r="BV11" i="5"/>
  <c r="BV12" i="5"/>
  <c r="BV81" i="5"/>
  <c r="BV82" i="5"/>
  <c r="BV83" i="5"/>
  <c r="BV84" i="5"/>
  <c r="BV85" i="5"/>
  <c r="BV86" i="5"/>
  <c r="BX29" i="3"/>
  <c r="BX30" i="3"/>
  <c r="BX31" i="3"/>
  <c r="BX32" i="3"/>
  <c r="BX33" i="3"/>
  <c r="BX34" i="3"/>
  <c r="BX28" i="3"/>
  <c r="BX49" i="3"/>
  <c r="BW54" i="5"/>
  <c r="BR29" i="3"/>
  <c r="BR30" i="3"/>
  <c r="BR31" i="3"/>
  <c r="BR32" i="3"/>
  <c r="BR33" i="3"/>
  <c r="BR34" i="3"/>
  <c r="BR28" i="3"/>
  <c r="BR49" i="3"/>
  <c r="BW72" i="5"/>
  <c r="BW73" i="5"/>
  <c r="BW24" i="5"/>
  <c r="BW25" i="5"/>
  <c r="BW32" i="5"/>
  <c r="BW33" i="5"/>
  <c r="BW40" i="5"/>
  <c r="BW11" i="5"/>
  <c r="BW85" i="5"/>
  <c r="BW86" i="5"/>
  <c r="BY29" i="3"/>
  <c r="BY30" i="3"/>
  <c r="BY31" i="3"/>
  <c r="BY32" i="3"/>
  <c r="BY33" i="3"/>
  <c r="BY34" i="3"/>
  <c r="BY28" i="3"/>
  <c r="BY49" i="3"/>
  <c r="BX54" i="5"/>
  <c r="BX55" i="5"/>
  <c r="BX72" i="5"/>
  <c r="BX73" i="5"/>
  <c r="BX20" i="5"/>
  <c r="BX21" i="5"/>
  <c r="BX22" i="5"/>
  <c r="BX24" i="5"/>
  <c r="BX25" i="5"/>
  <c r="BX26" i="5"/>
  <c r="BX28" i="5"/>
  <c r="BX29" i="5"/>
  <c r="BX30" i="5"/>
  <c r="BX32" i="5"/>
  <c r="BX33" i="5"/>
  <c r="BX34" i="5"/>
  <c r="BX36" i="5"/>
  <c r="BX37" i="5"/>
  <c r="BX38" i="5"/>
  <c r="BX40" i="5"/>
  <c r="BX11" i="5"/>
  <c r="BX14" i="5" s="1"/>
  <c r="BX12" i="5"/>
  <c r="BX81" i="5"/>
  <c r="BX82" i="5"/>
  <c r="BX83" i="5"/>
  <c r="BX85" i="5"/>
  <c r="BX86" i="5"/>
  <c r="BZ29" i="3"/>
  <c r="BZ30" i="3"/>
  <c r="BZ31" i="3"/>
  <c r="BZ32" i="3"/>
  <c r="BZ33" i="3"/>
  <c r="BZ34" i="3"/>
  <c r="BZ28" i="3"/>
  <c r="BZ49" i="3"/>
  <c r="BY54" i="5"/>
  <c r="BY72" i="5"/>
  <c r="BY21" i="5"/>
  <c r="BY25" i="5"/>
  <c r="BY29" i="5"/>
  <c r="BY33" i="5"/>
  <c r="BY37" i="5"/>
  <c r="BY11" i="5"/>
  <c r="BY82" i="5"/>
  <c r="BY86" i="5"/>
  <c r="BZ54" i="5"/>
  <c r="BZ72" i="5"/>
  <c r="BZ20" i="5"/>
  <c r="BZ24" i="5"/>
  <c r="BZ32" i="5"/>
  <c r="BZ36" i="5"/>
  <c r="BZ40" i="5"/>
  <c r="BZ85" i="5"/>
  <c r="CA72" i="5"/>
  <c r="CA24" i="5"/>
  <c r="CA32" i="5"/>
  <c r="CA40" i="5"/>
  <c r="CA85" i="5"/>
  <c r="CB55" i="5"/>
  <c r="CB70" i="5"/>
  <c r="CB71" i="5"/>
  <c r="CB73" i="5"/>
  <c r="CB19" i="5"/>
  <c r="CB21" i="5"/>
  <c r="CB22" i="5"/>
  <c r="CB23" i="5"/>
  <c r="CB25" i="5"/>
  <c r="CB26" i="5"/>
  <c r="CB27" i="5"/>
  <c r="CB29" i="5"/>
  <c r="CB30" i="5"/>
  <c r="CB31" i="5"/>
  <c r="CB33" i="5"/>
  <c r="CB34" i="5"/>
  <c r="CB35" i="5"/>
  <c r="CB37" i="5"/>
  <c r="CB38" i="5"/>
  <c r="CB39" i="5"/>
  <c r="CB11" i="5"/>
  <c r="CB13" i="5" s="1"/>
  <c r="CB12" i="5"/>
  <c r="CB82" i="5"/>
  <c r="CB83" i="5"/>
  <c r="CB84" i="5"/>
  <c r="CB86" i="5"/>
  <c r="CC55" i="5"/>
  <c r="CC11" i="5"/>
  <c r="CD55" i="5"/>
  <c r="CD70" i="5"/>
  <c r="CD71" i="5"/>
  <c r="CD73" i="5"/>
  <c r="CD21" i="5"/>
  <c r="CD22" i="5"/>
  <c r="CD23" i="5"/>
  <c r="CD26" i="5"/>
  <c r="CD27" i="5"/>
  <c r="CD29" i="5"/>
  <c r="CD31" i="5"/>
  <c r="CD33" i="5"/>
  <c r="CD34" i="5"/>
  <c r="CD37" i="5"/>
  <c r="CD38" i="5"/>
  <c r="CD39" i="5"/>
  <c r="CD12" i="5"/>
  <c r="CD82" i="5"/>
  <c r="CD84" i="5"/>
  <c r="CD86" i="5"/>
  <c r="F11" i="17"/>
  <c r="F12" i="17"/>
  <c r="F13" i="17"/>
  <c r="F15" i="17" s="1"/>
  <c r="F14" i="17"/>
  <c r="CH55" i="5"/>
  <c r="CH19" i="5"/>
  <c r="CH20" i="5"/>
  <c r="CH24" i="5"/>
  <c r="CH27" i="5"/>
  <c r="CH28" i="5"/>
  <c r="CH32" i="5"/>
  <c r="CH35" i="5"/>
  <c r="CH36" i="5"/>
  <c r="CH40" i="5"/>
  <c r="CH71" i="5"/>
  <c r="CH72" i="5"/>
  <c r="CH82" i="5"/>
  <c r="CH85" i="5"/>
  <c r="CH86" i="5"/>
  <c r="CH90" i="5"/>
  <c r="CH97" i="5"/>
  <c r="CH98" i="5"/>
  <c r="CH101" i="5"/>
  <c r="CF25" i="5"/>
  <c r="CF73" i="5"/>
  <c r="CF26" i="5"/>
  <c r="CF34" i="5"/>
  <c r="CF12" i="5"/>
  <c r="G38" i="17"/>
  <c r="G39" i="17"/>
  <c r="CH6" i="7"/>
  <c r="CI6" i="7" s="1"/>
  <c r="CH7" i="7"/>
  <c r="CI7" i="7" s="1"/>
  <c r="CJ7" i="7" s="1"/>
  <c r="CK7" i="7" s="1"/>
  <c r="CH8" i="7"/>
  <c r="CH9" i="7"/>
  <c r="CH10" i="7"/>
  <c r="CI10" i="7" s="1"/>
  <c r="CJ10" i="7" s="1"/>
  <c r="CK10" i="7" s="1"/>
  <c r="CL10" i="7" s="1"/>
  <c r="CM10" i="7" s="1"/>
  <c r="CH11" i="7"/>
  <c r="G32" i="17" s="1"/>
  <c r="G34" i="17" s="1"/>
  <c r="CH18" i="7"/>
  <c r="G33" i="17"/>
  <c r="G11" i="17"/>
  <c r="Q11" i="17" s="1"/>
  <c r="G12" i="17"/>
  <c r="G13" i="17"/>
  <c r="G14" i="17"/>
  <c r="CI55" i="5"/>
  <c r="CI19" i="5"/>
  <c r="CI24" i="5"/>
  <c r="CI28" i="5"/>
  <c r="CI35" i="5"/>
  <c r="CI40" i="5"/>
  <c r="CI72" i="5"/>
  <c r="CI85" i="5"/>
  <c r="CI90" i="5"/>
  <c r="CI101" i="5"/>
  <c r="H38" i="17"/>
  <c r="H39" i="17"/>
  <c r="CI8" i="7"/>
  <c r="CJ8" i="7" s="1"/>
  <c r="CI9" i="7"/>
  <c r="CJ9" i="7" s="1"/>
  <c r="CI18" i="7"/>
  <c r="H33" i="17" s="1"/>
  <c r="H11" i="17"/>
  <c r="H12" i="17"/>
  <c r="H13" i="17"/>
  <c r="H14" i="17"/>
  <c r="H15" i="17"/>
  <c r="CJ12" i="5"/>
  <c r="CJ22" i="5"/>
  <c r="CJ28" i="5"/>
  <c r="CJ33" i="5"/>
  <c r="CJ38" i="5"/>
  <c r="CJ63" i="5"/>
  <c r="CJ70" i="5"/>
  <c r="CJ73" i="5"/>
  <c r="CJ83" i="5"/>
  <c r="CJ85" i="5"/>
  <c r="CJ90" i="5"/>
  <c r="CJ96" i="5"/>
  <c r="CJ99" i="5"/>
  <c r="CJ101" i="5"/>
  <c r="I38" i="17"/>
  <c r="I39" i="17"/>
  <c r="CJ6" i="7"/>
  <c r="CK6" i="7" s="1"/>
  <c r="CJ11" i="7"/>
  <c r="I32" i="17" s="1"/>
  <c r="I34" i="17" s="1"/>
  <c r="CJ18" i="7"/>
  <c r="I33" i="17"/>
  <c r="I11" i="17"/>
  <c r="I12" i="17"/>
  <c r="I15" i="17" s="1"/>
  <c r="I13" i="17"/>
  <c r="I14" i="17"/>
  <c r="CK62" i="5"/>
  <c r="CK90" i="5"/>
  <c r="J38" i="17"/>
  <c r="J39" i="17"/>
  <c r="CK8" i="7"/>
  <c r="CL8" i="7" s="1"/>
  <c r="CM8" i="7" s="1"/>
  <c r="CN8" i="7" s="1"/>
  <c r="CO8" i="7" s="1"/>
  <c r="CP8" i="7" s="1"/>
  <c r="CQ8" i="7" s="1"/>
  <c r="CK9" i="7"/>
  <c r="CL9" i="7" s="1"/>
  <c r="CK18" i="7"/>
  <c r="J33" i="17" s="1"/>
  <c r="J11" i="17"/>
  <c r="J12" i="17"/>
  <c r="J13" i="17"/>
  <c r="J14" i="17"/>
  <c r="J15" i="17"/>
  <c r="CL54" i="5"/>
  <c r="CL22" i="5"/>
  <c r="CL33" i="5"/>
  <c r="CL63" i="5"/>
  <c r="CL85" i="5"/>
  <c r="CL90" i="5"/>
  <c r="CL101" i="5"/>
  <c r="K38" i="17"/>
  <c r="K39" i="17"/>
  <c r="CL16" i="9"/>
  <c r="K40" i="17" s="1"/>
  <c r="CL23" i="9"/>
  <c r="K44" i="17"/>
  <c r="CL6" i="7"/>
  <c r="CL7" i="7"/>
  <c r="CM7" i="7" s="1"/>
  <c r="CL18" i="7"/>
  <c r="K33" i="17"/>
  <c r="K11" i="17"/>
  <c r="K12" i="17"/>
  <c r="K13" i="17"/>
  <c r="K14" i="17"/>
  <c r="CM28" i="5"/>
  <c r="CM20" i="5"/>
  <c r="CM62" i="5"/>
  <c r="CM73" i="5"/>
  <c r="CM90" i="5"/>
  <c r="L38" i="17"/>
  <c r="L39" i="17"/>
  <c r="CM16" i="9"/>
  <c r="L40" i="17" s="1"/>
  <c r="CM23" i="9"/>
  <c r="L44" i="17" s="1"/>
  <c r="CM9" i="7"/>
  <c r="CN9" i="7" s="1"/>
  <c r="CO9" i="7" s="1"/>
  <c r="CM18" i="7"/>
  <c r="L33" i="17" s="1"/>
  <c r="L11" i="17"/>
  <c r="L12" i="17"/>
  <c r="L13" i="17"/>
  <c r="L14" i="17"/>
  <c r="L15" i="17"/>
  <c r="CN54" i="5"/>
  <c r="CN11" i="5"/>
  <c r="CN12" i="5"/>
  <c r="CN20" i="5"/>
  <c r="CN21" i="5"/>
  <c r="CN22" i="5"/>
  <c r="CN24" i="5"/>
  <c r="CN25" i="5"/>
  <c r="CN26" i="5"/>
  <c r="CN28" i="5"/>
  <c r="CN29" i="5"/>
  <c r="CN30" i="5"/>
  <c r="CN32" i="5"/>
  <c r="CN33" i="5"/>
  <c r="CN34" i="5"/>
  <c r="CN36" i="5"/>
  <c r="CN37" i="5"/>
  <c r="CN38" i="5"/>
  <c r="CN40" i="5"/>
  <c r="CN60" i="5"/>
  <c r="CN62" i="5"/>
  <c r="CN63" i="5"/>
  <c r="CN64" i="5"/>
  <c r="CN70" i="5"/>
  <c r="CN71" i="5"/>
  <c r="CN73" i="5"/>
  <c r="CN81" i="5"/>
  <c r="CN83" i="5"/>
  <c r="CN84" i="5"/>
  <c r="CN85" i="5"/>
  <c r="CN90" i="5"/>
  <c r="CN96" i="5"/>
  <c r="CN97" i="5"/>
  <c r="CN99" i="5"/>
  <c r="CN100" i="5"/>
  <c r="CN101" i="5"/>
  <c r="CN103" i="5"/>
  <c r="M38" i="17"/>
  <c r="M39" i="17"/>
  <c r="CN16" i="9"/>
  <c r="M40" i="17" s="1"/>
  <c r="CN23" i="9"/>
  <c r="M44" i="17"/>
  <c r="CN7" i="7"/>
  <c r="CO7" i="7" s="1"/>
  <c r="CP7" i="7" s="1"/>
  <c r="CN10" i="7"/>
  <c r="CO10" i="7" s="1"/>
  <c r="CP10" i="7" s="1"/>
  <c r="CQ10" i="7" s="1"/>
  <c r="CN18" i="7"/>
  <c r="M33" i="17"/>
  <c r="M11" i="17"/>
  <c r="M12" i="17"/>
  <c r="M13" i="17"/>
  <c r="M14" i="17"/>
  <c r="CO12" i="5"/>
  <c r="CO29" i="5"/>
  <c r="CO70" i="5"/>
  <c r="CO90" i="5"/>
  <c r="CO103" i="5"/>
  <c r="N38" i="17"/>
  <c r="N39" i="17"/>
  <c r="CO16" i="9"/>
  <c r="N40" i="17" s="1"/>
  <c r="CO23" i="9"/>
  <c r="N44" i="17"/>
  <c r="CO18" i="7"/>
  <c r="N33" i="17"/>
  <c r="N11" i="17"/>
  <c r="N12" i="17"/>
  <c r="N13" i="17"/>
  <c r="N14" i="17"/>
  <c r="CP55" i="5"/>
  <c r="CP22" i="5"/>
  <c r="CP30" i="5"/>
  <c r="CP38" i="5"/>
  <c r="CP65" i="5"/>
  <c r="CP84" i="5"/>
  <c r="CP90" i="5"/>
  <c r="CP99" i="5"/>
  <c r="O38" i="17"/>
  <c r="O39" i="17"/>
  <c r="CP16" i="9"/>
  <c r="O40" i="17" s="1"/>
  <c r="CP23" i="9"/>
  <c r="O44" i="17" s="1"/>
  <c r="CP9" i="7"/>
  <c r="CQ9" i="7" s="1"/>
  <c r="CP18" i="7"/>
  <c r="O33" i="17" s="1"/>
  <c r="O11" i="17"/>
  <c r="O12" i="17"/>
  <c r="O13" i="17"/>
  <c r="O15" i="17" s="1"/>
  <c r="O14" i="17"/>
  <c r="CQ19" i="5"/>
  <c r="CQ55" i="5"/>
  <c r="CQ25" i="5"/>
  <c r="CQ27" i="5"/>
  <c r="CQ35" i="5"/>
  <c r="CQ38" i="5"/>
  <c r="CQ65" i="5"/>
  <c r="CQ71" i="5"/>
  <c r="CQ86" i="5"/>
  <c r="CQ90" i="5"/>
  <c r="CQ101" i="5"/>
  <c r="P38" i="17"/>
  <c r="P39" i="17"/>
  <c r="CQ16" i="9"/>
  <c r="P40" i="17" s="1"/>
  <c r="CQ23" i="9"/>
  <c r="P44" i="17" s="1"/>
  <c r="CQ7" i="7"/>
  <c r="CQ18" i="7"/>
  <c r="P33" i="17"/>
  <c r="P11" i="17"/>
  <c r="P12" i="17"/>
  <c r="P13" i="17"/>
  <c r="P14" i="17"/>
  <c r="P15" i="17"/>
  <c r="BX8" i="20"/>
  <c r="BY8" i="20"/>
  <c r="BZ8" i="20"/>
  <c r="CA8" i="20"/>
  <c r="CB8" i="20"/>
  <c r="CC8" i="20"/>
  <c r="CD8" i="20"/>
  <c r="CE8" i="20"/>
  <c r="CI14" i="3"/>
  <c r="CF8" i="20" s="1"/>
  <c r="CJ14" i="3"/>
  <c r="CG8" i="20"/>
  <c r="CK14" i="3"/>
  <c r="CH8" i="20"/>
  <c r="BX15" i="20"/>
  <c r="BY15" i="20"/>
  <c r="BZ15" i="20"/>
  <c r="CA15" i="20"/>
  <c r="CB15" i="20"/>
  <c r="CC15" i="20"/>
  <c r="CD15" i="20"/>
  <c r="CE15" i="20"/>
  <c r="CF15" i="20"/>
  <c r="CG15" i="20"/>
  <c r="CH15" i="20"/>
  <c r="F5" i="3"/>
  <c r="G56" i="3"/>
  <c r="G70" i="5"/>
  <c r="G61" i="5"/>
  <c r="G26" i="5"/>
  <c r="G27" i="5"/>
  <c r="G33" i="5"/>
  <c r="G38" i="5"/>
  <c r="G49" i="5"/>
  <c r="G51" i="5"/>
  <c r="F71" i="5"/>
  <c r="F72" i="5"/>
  <c r="F73" i="5"/>
  <c r="F60" i="5"/>
  <c r="F20" i="5"/>
  <c r="F21" i="5"/>
  <c r="F24" i="5"/>
  <c r="F25" i="5"/>
  <c r="F26" i="5"/>
  <c r="F29" i="5"/>
  <c r="F30" i="5"/>
  <c r="F32" i="5"/>
  <c r="F34" i="5"/>
  <c r="F35" i="5"/>
  <c r="F36" i="5"/>
  <c r="F38" i="5"/>
  <c r="F39" i="5"/>
  <c r="F40" i="5"/>
  <c r="F11" i="5"/>
  <c r="F12" i="5"/>
  <c r="F47" i="5"/>
  <c r="F48" i="5"/>
  <c r="F49" i="5"/>
  <c r="F51" i="5"/>
  <c r="F52" i="5"/>
  <c r="F53" i="5"/>
  <c r="F55" i="5"/>
  <c r="G82" i="5"/>
  <c r="G86" i="5"/>
  <c r="F81" i="5"/>
  <c r="F82" i="5"/>
  <c r="F83" i="5"/>
  <c r="F84" i="5"/>
  <c r="F85" i="5"/>
  <c r="F86" i="5"/>
  <c r="F38" i="25"/>
  <c r="F39" i="25"/>
  <c r="G16" i="9"/>
  <c r="F40" i="25" s="1"/>
  <c r="G18" i="3"/>
  <c r="G29" i="3"/>
  <c r="G30" i="3"/>
  <c r="G31" i="3"/>
  <c r="G32" i="3"/>
  <c r="G33" i="3"/>
  <c r="G34" i="3"/>
  <c r="G44" i="3"/>
  <c r="F6" i="25" s="1"/>
  <c r="G49" i="3"/>
  <c r="G50" i="3"/>
  <c r="F22" i="25"/>
  <c r="G99" i="5"/>
  <c r="G100" i="5"/>
  <c r="G11" i="6"/>
  <c r="G13" i="6" s="1"/>
  <c r="G12" i="6"/>
  <c r="G6" i="7"/>
  <c r="G7" i="7"/>
  <c r="G8" i="7"/>
  <c r="G10" i="7"/>
  <c r="H10" i="7" s="1"/>
  <c r="I10" i="7" s="1"/>
  <c r="G18" i="7"/>
  <c r="F33" i="25"/>
  <c r="F60" i="25"/>
  <c r="G5" i="3"/>
  <c r="H56" i="3" s="1"/>
  <c r="H71" i="5"/>
  <c r="H61" i="5"/>
  <c r="H19" i="5"/>
  <c r="H23" i="5"/>
  <c r="H24" i="5"/>
  <c r="H28" i="5"/>
  <c r="H30" i="5"/>
  <c r="H34" i="5"/>
  <c r="H35" i="5"/>
  <c r="H39" i="5"/>
  <c r="H40" i="5"/>
  <c r="H46" i="5"/>
  <c r="H48" i="5"/>
  <c r="H52" i="5"/>
  <c r="H53" i="5"/>
  <c r="H82" i="5"/>
  <c r="H83" i="5"/>
  <c r="G38" i="25"/>
  <c r="G39" i="25"/>
  <c r="H16" i="9"/>
  <c r="G40" i="25" s="1"/>
  <c r="F18" i="3"/>
  <c r="F19" i="3" s="1"/>
  <c r="H29" i="3"/>
  <c r="H30" i="3"/>
  <c r="H31" i="3"/>
  <c r="H32" i="3"/>
  <c r="H33" i="3"/>
  <c r="H34" i="3"/>
  <c r="H44" i="3"/>
  <c r="H49" i="3"/>
  <c r="H50" i="3" s="1"/>
  <c r="G22" i="25"/>
  <c r="H101" i="5"/>
  <c r="H102" i="5"/>
  <c r="H11" i="6"/>
  <c r="H12" i="6"/>
  <c r="H13" i="6"/>
  <c r="H6" i="7"/>
  <c r="H7" i="7"/>
  <c r="H18" i="7"/>
  <c r="G33" i="25" s="1"/>
  <c r="G60" i="25"/>
  <c r="H5" i="3"/>
  <c r="I56" i="3"/>
  <c r="I70" i="5"/>
  <c r="I60" i="5"/>
  <c r="I61" i="5"/>
  <c r="I22" i="5"/>
  <c r="I24" i="5"/>
  <c r="I28" i="5"/>
  <c r="I29" i="5"/>
  <c r="I33" i="5"/>
  <c r="I34" i="5"/>
  <c r="I38" i="5"/>
  <c r="I40" i="5"/>
  <c r="I47" i="5"/>
  <c r="I48" i="5"/>
  <c r="I52" i="5"/>
  <c r="I53" i="5"/>
  <c r="I82" i="5"/>
  <c r="I84" i="5"/>
  <c r="H38" i="25"/>
  <c r="H39" i="25"/>
  <c r="I16" i="9"/>
  <c r="H40" i="25" s="1"/>
  <c r="I29" i="3"/>
  <c r="I30" i="3"/>
  <c r="I31" i="3"/>
  <c r="I32" i="3"/>
  <c r="I33" i="3"/>
  <c r="I34" i="3"/>
  <c r="I44" i="3"/>
  <c r="I49" i="3"/>
  <c r="I50" i="3" s="1"/>
  <c r="H22" i="25"/>
  <c r="I98" i="5"/>
  <c r="I99" i="5"/>
  <c r="I103" i="5"/>
  <c r="I11" i="6"/>
  <c r="I12" i="6"/>
  <c r="I13" i="6"/>
  <c r="I6" i="7"/>
  <c r="J6" i="7" s="1"/>
  <c r="I7" i="7"/>
  <c r="J7" i="7" s="1"/>
  <c r="K7" i="7" s="1"/>
  <c r="L7" i="7" s="1"/>
  <c r="M7" i="7" s="1"/>
  <c r="N7" i="7" s="1"/>
  <c r="I18" i="7"/>
  <c r="H33" i="25" s="1"/>
  <c r="H60" i="25"/>
  <c r="Q60" i="25" s="1"/>
  <c r="B29" i="11" s="1"/>
  <c r="I5" i="3"/>
  <c r="J56" i="3" s="1"/>
  <c r="J72" i="5"/>
  <c r="J73" i="5"/>
  <c r="J21" i="5"/>
  <c r="J22" i="5"/>
  <c r="J26" i="5"/>
  <c r="J29" i="5"/>
  <c r="J30" i="5"/>
  <c r="J34" i="5"/>
  <c r="J37" i="5"/>
  <c r="J38" i="5"/>
  <c r="J12" i="5"/>
  <c r="J47" i="5"/>
  <c r="J48" i="5"/>
  <c r="J52" i="5"/>
  <c r="J55" i="5"/>
  <c r="J84" i="5"/>
  <c r="J29" i="3"/>
  <c r="J30" i="3"/>
  <c r="J31" i="3"/>
  <c r="J32" i="3"/>
  <c r="J33" i="3"/>
  <c r="J34" i="3"/>
  <c r="J44" i="3"/>
  <c r="J49" i="3"/>
  <c r="J50" i="3" s="1"/>
  <c r="I38" i="25"/>
  <c r="I39" i="25"/>
  <c r="I22" i="25"/>
  <c r="J98" i="5"/>
  <c r="J99" i="5"/>
  <c r="J103" i="5"/>
  <c r="J10" i="7"/>
  <c r="K10" i="7" s="1"/>
  <c r="L10" i="7" s="1"/>
  <c r="M10" i="7" s="1"/>
  <c r="J18" i="7"/>
  <c r="I33" i="25"/>
  <c r="I60" i="25"/>
  <c r="J5" i="3"/>
  <c r="K56" i="3" s="1"/>
  <c r="K72" i="5"/>
  <c r="K73" i="5"/>
  <c r="K21" i="5"/>
  <c r="K22" i="5"/>
  <c r="K26" i="5"/>
  <c r="K29" i="5"/>
  <c r="K30" i="5"/>
  <c r="K34" i="5"/>
  <c r="K37" i="5"/>
  <c r="K38" i="5"/>
  <c r="K11" i="5"/>
  <c r="K46" i="5"/>
  <c r="K47" i="5"/>
  <c r="K51" i="5"/>
  <c r="K54" i="5"/>
  <c r="K55" i="5"/>
  <c r="K82" i="5"/>
  <c r="K85" i="5"/>
  <c r="K86" i="5"/>
  <c r="K29" i="3"/>
  <c r="K30" i="3"/>
  <c r="K31" i="3"/>
  <c r="K32" i="3"/>
  <c r="K33" i="3"/>
  <c r="K34" i="3"/>
  <c r="K44" i="3"/>
  <c r="K49" i="3"/>
  <c r="K50" i="3" s="1"/>
  <c r="J7" i="25" s="1"/>
  <c r="J38" i="25"/>
  <c r="J39" i="25"/>
  <c r="J22" i="25"/>
  <c r="K98" i="5"/>
  <c r="K102" i="5"/>
  <c r="K103" i="5"/>
  <c r="K18" i="7"/>
  <c r="J33" i="25"/>
  <c r="J60" i="25"/>
  <c r="K5" i="3"/>
  <c r="L56" i="3" s="1"/>
  <c r="L26" i="5"/>
  <c r="L82" i="5"/>
  <c r="L83" i="5"/>
  <c r="L29" i="3"/>
  <c r="L30" i="3"/>
  <c r="L31" i="3"/>
  <c r="L32" i="3"/>
  <c r="L33" i="3"/>
  <c r="L34" i="3"/>
  <c r="L42" i="3"/>
  <c r="L44" i="3" s="1"/>
  <c r="L49" i="3"/>
  <c r="L50" i="3" s="1"/>
  <c r="K7" i="25" s="1"/>
  <c r="K38" i="25"/>
  <c r="K39" i="25"/>
  <c r="L90" i="5"/>
  <c r="L100" i="5"/>
  <c r="L18" i="7"/>
  <c r="K33" i="25"/>
  <c r="K60" i="25"/>
  <c r="F29" i="3"/>
  <c r="F30" i="3"/>
  <c r="F31" i="3"/>
  <c r="F32" i="3"/>
  <c r="F33" i="3"/>
  <c r="F34" i="3"/>
  <c r="L5" i="3"/>
  <c r="M56" i="3"/>
  <c r="M71" i="5"/>
  <c r="M72" i="5"/>
  <c r="M73" i="5"/>
  <c r="M60" i="5"/>
  <c r="M61" i="5"/>
  <c r="M19" i="5"/>
  <c r="M21" i="5"/>
  <c r="M22" i="5"/>
  <c r="M23" i="5"/>
  <c r="M25" i="5"/>
  <c r="M26" i="5"/>
  <c r="M27" i="5"/>
  <c r="M29" i="5"/>
  <c r="M30" i="5"/>
  <c r="M31" i="5"/>
  <c r="M33" i="5"/>
  <c r="M34" i="5"/>
  <c r="M35" i="5"/>
  <c r="M37" i="5"/>
  <c r="M38" i="5"/>
  <c r="M39" i="5"/>
  <c r="M11" i="5"/>
  <c r="M12" i="5"/>
  <c r="M14" i="5" s="1"/>
  <c r="M46" i="5"/>
  <c r="M48" i="5"/>
  <c r="M49" i="5"/>
  <c r="M50" i="5"/>
  <c r="M52" i="5"/>
  <c r="M53" i="5"/>
  <c r="M54" i="5"/>
  <c r="M81" i="5"/>
  <c r="M82" i="5"/>
  <c r="M84" i="5"/>
  <c r="M85" i="5"/>
  <c r="M86" i="5"/>
  <c r="M29" i="3"/>
  <c r="M30" i="3"/>
  <c r="M31" i="3"/>
  <c r="M32" i="3"/>
  <c r="M33" i="3"/>
  <c r="M34" i="3"/>
  <c r="M41" i="3"/>
  <c r="M42" i="3"/>
  <c r="M49" i="3"/>
  <c r="M50" i="3" s="1"/>
  <c r="L7" i="25" s="1"/>
  <c r="L38" i="25"/>
  <c r="L39" i="25"/>
  <c r="M90" i="5"/>
  <c r="M98" i="5"/>
  <c r="M100" i="5"/>
  <c r="M101" i="5"/>
  <c r="M102" i="5"/>
  <c r="M18" i="7"/>
  <c r="L33" i="25"/>
  <c r="L60" i="25"/>
  <c r="M5" i="3"/>
  <c r="N56" i="3"/>
  <c r="N60" i="5"/>
  <c r="N23" i="5"/>
  <c r="N28" i="5"/>
  <c r="N33" i="5"/>
  <c r="N39" i="5"/>
  <c r="N46" i="5"/>
  <c r="N51" i="5"/>
  <c r="N82" i="5"/>
  <c r="N29" i="3"/>
  <c r="N30" i="3"/>
  <c r="N31" i="3"/>
  <c r="N32" i="3"/>
  <c r="N33" i="3"/>
  <c r="N34" i="3"/>
  <c r="N39" i="3"/>
  <c r="N42" i="3"/>
  <c r="N49" i="3"/>
  <c r="N50" i="3" s="1"/>
  <c r="M7" i="25" s="1"/>
  <c r="M38" i="25"/>
  <c r="M39" i="25"/>
  <c r="N90" i="5"/>
  <c r="N102" i="5"/>
  <c r="N10" i="7"/>
  <c r="O10" i="7" s="1"/>
  <c r="P10" i="7" s="1"/>
  <c r="Q10" i="7" s="1"/>
  <c r="R10" i="7" s="1"/>
  <c r="N18" i="7"/>
  <c r="M33" i="25"/>
  <c r="M60" i="25"/>
  <c r="N5" i="3"/>
  <c r="O56" i="3"/>
  <c r="O71" i="5"/>
  <c r="O20" i="5"/>
  <c r="O22" i="5"/>
  <c r="O27" i="5"/>
  <c r="O28" i="5"/>
  <c r="O34" i="5"/>
  <c r="O36" i="5"/>
  <c r="O11" i="5"/>
  <c r="O12" i="5"/>
  <c r="O49" i="5"/>
  <c r="O51" i="5"/>
  <c r="O82" i="5"/>
  <c r="O84" i="5"/>
  <c r="O29" i="3"/>
  <c r="O30" i="3"/>
  <c r="O31" i="3"/>
  <c r="O32" i="3"/>
  <c r="O33" i="3"/>
  <c r="O34" i="3"/>
  <c r="O39" i="3"/>
  <c r="O42" i="3"/>
  <c r="O49" i="3"/>
  <c r="O50" i="3"/>
  <c r="N38" i="25"/>
  <c r="N39" i="25"/>
  <c r="O90" i="5"/>
  <c r="O98" i="5"/>
  <c r="O7" i="7"/>
  <c r="P7" i="7" s="1"/>
  <c r="Q7" i="7" s="1"/>
  <c r="O18" i="7"/>
  <c r="N33" i="25" s="1"/>
  <c r="N60" i="25"/>
  <c r="O5" i="3"/>
  <c r="P56" i="3" s="1"/>
  <c r="P70" i="5"/>
  <c r="P60" i="5"/>
  <c r="P21" i="5"/>
  <c r="P23" i="5"/>
  <c r="P27" i="5"/>
  <c r="P28" i="5"/>
  <c r="P32" i="5"/>
  <c r="P33" i="5"/>
  <c r="P37" i="5"/>
  <c r="P39" i="5"/>
  <c r="P46" i="5"/>
  <c r="P47" i="5"/>
  <c r="P51" i="5"/>
  <c r="P52" i="5"/>
  <c r="P81" i="5"/>
  <c r="P84" i="5"/>
  <c r="P85" i="5"/>
  <c r="P29" i="3"/>
  <c r="P30" i="3"/>
  <c r="P31" i="3"/>
  <c r="P32" i="3"/>
  <c r="P33" i="3"/>
  <c r="P34" i="3"/>
  <c r="P41" i="3"/>
  <c r="P42" i="3"/>
  <c r="P49" i="3"/>
  <c r="P50" i="3" s="1"/>
  <c r="O38" i="25"/>
  <c r="O39" i="25"/>
  <c r="P90" i="5"/>
  <c r="P100" i="5"/>
  <c r="P101" i="5"/>
  <c r="P18" i="7"/>
  <c r="O33" i="25"/>
  <c r="O60" i="25"/>
  <c r="P5" i="3"/>
  <c r="Q56" i="3"/>
  <c r="Q70" i="5"/>
  <c r="Q20" i="5"/>
  <c r="Q27" i="5"/>
  <c r="Q34" i="5"/>
  <c r="Q11" i="5"/>
  <c r="Q49" i="5"/>
  <c r="Q82" i="5"/>
  <c r="Q39" i="3"/>
  <c r="Q42" i="3"/>
  <c r="P38" i="25"/>
  <c r="P39" i="25"/>
  <c r="Q90" i="5"/>
  <c r="Q98" i="5"/>
  <c r="Q18" i="7"/>
  <c r="P33" i="25" s="1"/>
  <c r="P60" i="25"/>
  <c r="S73" i="5"/>
  <c r="S20" i="5"/>
  <c r="S21" i="5"/>
  <c r="S26" i="5"/>
  <c r="S32" i="5"/>
  <c r="S37" i="5"/>
  <c r="S11" i="5"/>
  <c r="S50" i="5"/>
  <c r="S54" i="5"/>
  <c r="S55" i="5"/>
  <c r="S41" i="3"/>
  <c r="S42" i="3"/>
  <c r="E38" i="10"/>
  <c r="E39" i="10"/>
  <c r="E22" i="10"/>
  <c r="S96" i="5"/>
  <c r="S97" i="5"/>
  <c r="S103" i="5"/>
  <c r="S11" i="7"/>
  <c r="E32" i="10" s="1"/>
  <c r="E34" i="10" s="1"/>
  <c r="O27" i="20" s="1"/>
  <c r="S18" i="7"/>
  <c r="E33" i="10" s="1"/>
  <c r="E60" i="10"/>
  <c r="R5" i="3"/>
  <c r="S56" i="3" s="1"/>
  <c r="T71" i="5"/>
  <c r="T60" i="5"/>
  <c r="T26" i="5"/>
  <c r="T28" i="5"/>
  <c r="T38" i="5"/>
  <c r="T12" i="5"/>
  <c r="T55" i="5"/>
  <c r="T84" i="5"/>
  <c r="T22" i="3"/>
  <c r="T41" i="3"/>
  <c r="T44" i="3" s="1"/>
  <c r="T42" i="3"/>
  <c r="F38" i="10"/>
  <c r="F39" i="10"/>
  <c r="F22" i="10"/>
  <c r="T98" i="5"/>
  <c r="T6" i="7"/>
  <c r="T7" i="7"/>
  <c r="T8" i="7"/>
  <c r="T11" i="7" s="1"/>
  <c r="F32" i="10" s="1"/>
  <c r="T10" i="7"/>
  <c r="T18" i="7"/>
  <c r="F33" i="10" s="1"/>
  <c r="F60" i="10"/>
  <c r="S5" i="3"/>
  <c r="T56" i="3" s="1"/>
  <c r="U70" i="5"/>
  <c r="U71" i="5"/>
  <c r="U60" i="5"/>
  <c r="U61" i="5"/>
  <c r="U20" i="5"/>
  <c r="U21" i="5"/>
  <c r="U23" i="5"/>
  <c r="U25" i="5"/>
  <c r="U27" i="5"/>
  <c r="U28" i="5"/>
  <c r="U31" i="5"/>
  <c r="U32" i="5"/>
  <c r="U33" i="5"/>
  <c r="U36" i="5"/>
  <c r="U37" i="5"/>
  <c r="U39" i="5"/>
  <c r="U11" i="5"/>
  <c r="U46" i="5"/>
  <c r="U47" i="5"/>
  <c r="U50" i="5"/>
  <c r="U51" i="5"/>
  <c r="U53" i="5"/>
  <c r="U54" i="5"/>
  <c r="U55" i="5"/>
  <c r="U81" i="5"/>
  <c r="U82" i="5"/>
  <c r="U83" i="5"/>
  <c r="U85" i="5"/>
  <c r="U86" i="5"/>
  <c r="U41" i="3"/>
  <c r="U42" i="3"/>
  <c r="U44" i="3" s="1"/>
  <c r="G38" i="10"/>
  <c r="G39" i="10"/>
  <c r="Q39" i="10" s="1"/>
  <c r="G22" i="10"/>
  <c r="U96" i="5"/>
  <c r="U97" i="5"/>
  <c r="U99" i="5"/>
  <c r="U100" i="5"/>
  <c r="U101" i="5"/>
  <c r="U103" i="5"/>
  <c r="U6" i="7"/>
  <c r="V6" i="7" s="1"/>
  <c r="U7" i="7"/>
  <c r="U10" i="7"/>
  <c r="U18" i="7"/>
  <c r="G33" i="10" s="1"/>
  <c r="G60" i="10"/>
  <c r="T5" i="3"/>
  <c r="U56" i="3"/>
  <c r="V71" i="5"/>
  <c r="V70" i="5"/>
  <c r="V73" i="5"/>
  <c r="V60" i="5"/>
  <c r="V20" i="5"/>
  <c r="V21" i="5"/>
  <c r="V24" i="5"/>
  <c r="V25" i="5"/>
  <c r="V28" i="5"/>
  <c r="V29" i="5"/>
  <c r="V32" i="5"/>
  <c r="V33" i="5"/>
  <c r="V36" i="5"/>
  <c r="V37" i="5"/>
  <c r="V40" i="5"/>
  <c r="V11" i="5"/>
  <c r="V47" i="5"/>
  <c r="V48" i="5"/>
  <c r="V51" i="5"/>
  <c r="V52" i="5"/>
  <c r="V55" i="5"/>
  <c r="V81" i="5"/>
  <c r="V84" i="5"/>
  <c r="V85" i="5"/>
  <c r="V41" i="3"/>
  <c r="V44" i="3" s="1"/>
  <c r="I6" i="10" s="1"/>
  <c r="V42" i="3"/>
  <c r="H38" i="10"/>
  <c r="H39" i="10"/>
  <c r="H22" i="10"/>
  <c r="V97" i="5"/>
  <c r="V98" i="5"/>
  <c r="V101" i="5"/>
  <c r="V102" i="5"/>
  <c r="V7" i="7"/>
  <c r="V10" i="7"/>
  <c r="V18" i="7"/>
  <c r="H33" i="10" s="1"/>
  <c r="H60" i="10"/>
  <c r="U5" i="3"/>
  <c r="V56" i="3" s="1"/>
  <c r="W70" i="5"/>
  <c r="W71" i="5"/>
  <c r="W72" i="5"/>
  <c r="W73" i="5"/>
  <c r="W60" i="5"/>
  <c r="W61" i="5"/>
  <c r="W66" i="5" s="1"/>
  <c r="S23" i="20" s="1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11" i="5"/>
  <c r="W12" i="5"/>
  <c r="W46" i="5"/>
  <c r="W47" i="5"/>
  <c r="W48" i="5"/>
  <c r="W49" i="5"/>
  <c r="W50" i="5"/>
  <c r="W51" i="5"/>
  <c r="W52" i="5"/>
  <c r="W53" i="5"/>
  <c r="W54" i="5"/>
  <c r="W55" i="5"/>
  <c r="W81" i="5"/>
  <c r="W82" i="5"/>
  <c r="W83" i="5"/>
  <c r="W84" i="5"/>
  <c r="W85" i="5"/>
  <c r="W86" i="5"/>
  <c r="W21" i="3"/>
  <c r="W41" i="3"/>
  <c r="W42" i="3"/>
  <c r="I38" i="10"/>
  <c r="I39" i="10"/>
  <c r="I22" i="10"/>
  <c r="W96" i="5"/>
  <c r="W97" i="5"/>
  <c r="W98" i="5"/>
  <c r="W99" i="5"/>
  <c r="W100" i="5"/>
  <c r="W101" i="5"/>
  <c r="W102" i="5"/>
  <c r="W103" i="5"/>
  <c r="W7" i="7"/>
  <c r="X7" i="7" s="1"/>
  <c r="Y7" i="7" s="1"/>
  <c r="W10" i="7"/>
  <c r="W18" i="7"/>
  <c r="I33" i="10"/>
  <c r="Q33" i="10" s="1"/>
  <c r="I60" i="10"/>
  <c r="V5" i="3"/>
  <c r="W56" i="3" s="1"/>
  <c r="X72" i="5"/>
  <c r="X70" i="5"/>
  <c r="X71" i="5"/>
  <c r="X73" i="5"/>
  <c r="X60" i="5"/>
  <c r="X19" i="5"/>
  <c r="X20" i="5"/>
  <c r="X21" i="5"/>
  <c r="X23" i="5"/>
  <c r="X24" i="5"/>
  <c r="X25" i="5"/>
  <c r="X27" i="5"/>
  <c r="X28" i="5"/>
  <c r="X29" i="5"/>
  <c r="X31" i="5"/>
  <c r="X32" i="5"/>
  <c r="X33" i="5"/>
  <c r="X35" i="5"/>
  <c r="X36" i="5"/>
  <c r="X37" i="5"/>
  <c r="X39" i="5"/>
  <c r="X40" i="5"/>
  <c r="X11" i="5"/>
  <c r="X46" i="5"/>
  <c r="X47" i="5"/>
  <c r="X49" i="5"/>
  <c r="X50" i="5"/>
  <c r="X51" i="5"/>
  <c r="X53" i="5"/>
  <c r="X54" i="5"/>
  <c r="X55" i="5"/>
  <c r="X82" i="5"/>
  <c r="X83" i="5"/>
  <c r="X84" i="5"/>
  <c r="X86" i="5"/>
  <c r="X41" i="3"/>
  <c r="X44" i="3" s="1"/>
  <c r="K6" i="10" s="1"/>
  <c r="X42" i="3"/>
  <c r="J38" i="10"/>
  <c r="J39" i="10"/>
  <c r="J22" i="10"/>
  <c r="X96" i="5"/>
  <c r="X97" i="5"/>
  <c r="X98" i="5"/>
  <c r="X99" i="5"/>
  <c r="X100" i="5"/>
  <c r="X101" i="5"/>
  <c r="X102" i="5"/>
  <c r="X103" i="5"/>
  <c r="X11" i="7"/>
  <c r="J32" i="10" s="1"/>
  <c r="X18" i="7"/>
  <c r="J33" i="10" s="1"/>
  <c r="J60" i="10"/>
  <c r="W5" i="3"/>
  <c r="X56" i="3" s="1"/>
  <c r="Y20" i="5"/>
  <c r="Y70" i="5"/>
  <c r="Y60" i="5"/>
  <c r="Y22" i="5"/>
  <c r="Y26" i="5"/>
  <c r="Y27" i="5"/>
  <c r="Y32" i="5"/>
  <c r="Y36" i="5"/>
  <c r="Y38" i="5"/>
  <c r="Y49" i="5"/>
  <c r="Y50" i="5"/>
  <c r="Y54" i="5"/>
  <c r="Y85" i="5"/>
  <c r="Y41" i="3"/>
  <c r="Y42" i="3"/>
  <c r="Y44" i="3"/>
  <c r="L6" i="10" s="1"/>
  <c r="K38" i="10"/>
  <c r="K39" i="10"/>
  <c r="Y90" i="5"/>
  <c r="Y101" i="5"/>
  <c r="Y102" i="5"/>
  <c r="Y6" i="7"/>
  <c r="Y11" i="7" s="1"/>
  <c r="Y8" i="7"/>
  <c r="Z8" i="7" s="1"/>
  <c r="Y10" i="7"/>
  <c r="Y15" i="7"/>
  <c r="Y18" i="7" s="1"/>
  <c r="K33" i="10" s="1"/>
  <c r="Y17" i="7"/>
  <c r="K60" i="10"/>
  <c r="X5" i="3"/>
  <c r="Y56" i="3"/>
  <c r="Z28" i="5"/>
  <c r="Z47" i="5"/>
  <c r="Z29" i="3"/>
  <c r="Z30" i="3"/>
  <c r="Z31" i="3"/>
  <c r="Z32" i="3"/>
  <c r="Z33" i="3"/>
  <c r="Z34" i="3"/>
  <c r="Z28" i="3"/>
  <c r="Z39" i="3"/>
  <c r="Z42" i="3"/>
  <c r="Z49" i="3"/>
  <c r="Z50" i="3" s="1"/>
  <c r="L38" i="10"/>
  <c r="L39" i="10"/>
  <c r="Z90" i="5"/>
  <c r="Z97" i="5"/>
  <c r="Z7" i="7"/>
  <c r="AA7" i="7" s="1"/>
  <c r="AB7" i="7" s="1"/>
  <c r="AC7" i="7" s="1"/>
  <c r="AD7" i="7" s="1"/>
  <c r="Z10" i="7"/>
  <c r="Z18" i="7"/>
  <c r="L33" i="10"/>
  <c r="L60" i="10"/>
  <c r="Y5" i="3"/>
  <c r="Z56" i="3"/>
  <c r="AA72" i="5"/>
  <c r="AA70" i="5"/>
  <c r="AA71" i="5"/>
  <c r="AA73" i="5"/>
  <c r="AA60" i="5"/>
  <c r="AA61" i="5"/>
  <c r="AA20" i="5"/>
  <c r="AA21" i="5"/>
  <c r="AA22" i="5"/>
  <c r="AA24" i="5"/>
  <c r="AA25" i="5"/>
  <c r="AA26" i="5"/>
  <c r="AA28" i="5"/>
  <c r="AA29" i="5"/>
  <c r="AA30" i="5"/>
  <c r="AA32" i="5"/>
  <c r="AA33" i="5"/>
  <c r="AA34" i="5"/>
  <c r="AA36" i="5"/>
  <c r="AA37" i="5"/>
  <c r="AA38" i="5"/>
  <c r="AA40" i="5"/>
  <c r="AA11" i="5"/>
  <c r="AA12" i="5"/>
  <c r="AA46" i="5"/>
  <c r="AA47" i="5"/>
  <c r="AA48" i="5"/>
  <c r="AA49" i="5"/>
  <c r="AA50" i="5"/>
  <c r="AA51" i="5"/>
  <c r="AA52" i="5"/>
  <c r="AA53" i="5"/>
  <c r="AA54" i="5"/>
  <c r="AA55" i="5"/>
  <c r="AA81" i="5"/>
  <c r="AA82" i="5"/>
  <c r="AA85" i="5"/>
  <c r="AA86" i="5"/>
  <c r="AA29" i="3"/>
  <c r="AA30" i="3"/>
  <c r="AA31" i="3"/>
  <c r="AA32" i="3"/>
  <c r="AA33" i="3"/>
  <c r="AA34" i="3"/>
  <c r="AA28" i="3"/>
  <c r="AA39" i="3"/>
  <c r="AA42" i="3"/>
  <c r="AA49" i="3"/>
  <c r="AA50" i="3"/>
  <c r="N7" i="10" s="1"/>
  <c r="M38" i="10"/>
  <c r="M39" i="10"/>
  <c r="AA90" i="5"/>
  <c r="AA96" i="5"/>
  <c r="AA97" i="5"/>
  <c r="AA98" i="5"/>
  <c r="AA99" i="5"/>
  <c r="AA100" i="5"/>
  <c r="AA101" i="5"/>
  <c r="AA102" i="5"/>
  <c r="AA103" i="5"/>
  <c r="AA8" i="7"/>
  <c r="AA10" i="7"/>
  <c r="AB10" i="7" s="1"/>
  <c r="AA18" i="7"/>
  <c r="M33" i="10"/>
  <c r="M60" i="10"/>
  <c r="Z5" i="3"/>
  <c r="AA56" i="3"/>
  <c r="AB70" i="5"/>
  <c r="AB71" i="5"/>
  <c r="AB73" i="5"/>
  <c r="AB20" i="5"/>
  <c r="AB23" i="5"/>
  <c r="AB24" i="5"/>
  <c r="AB28" i="5"/>
  <c r="AB30" i="5"/>
  <c r="AB31" i="5"/>
  <c r="AB35" i="5"/>
  <c r="AB36" i="5"/>
  <c r="AB39" i="5"/>
  <c r="AB40" i="5"/>
  <c r="AB12" i="5"/>
  <c r="AB46" i="5"/>
  <c r="AB48" i="5"/>
  <c r="AB49" i="5"/>
  <c r="AB52" i="5"/>
  <c r="AB53" i="5"/>
  <c r="AB54" i="5"/>
  <c r="AB81" i="5"/>
  <c r="AB82" i="5"/>
  <c r="AB84" i="5"/>
  <c r="AB86" i="5"/>
  <c r="AB29" i="3"/>
  <c r="AB30" i="3"/>
  <c r="AB31" i="3"/>
  <c r="AB32" i="3"/>
  <c r="AB33" i="3"/>
  <c r="AB34" i="3"/>
  <c r="AB28" i="3"/>
  <c r="AB41" i="3"/>
  <c r="AB44" i="3" s="1"/>
  <c r="O6" i="10" s="1"/>
  <c r="AB42" i="3"/>
  <c r="AB49" i="3"/>
  <c r="AB50" i="3" s="1"/>
  <c r="O7" i="10" s="1"/>
  <c r="N38" i="10"/>
  <c r="N39" i="10"/>
  <c r="AB90" i="5"/>
  <c r="AB96" i="5"/>
  <c r="AB99" i="5"/>
  <c r="AB100" i="5"/>
  <c r="AB101" i="5"/>
  <c r="AB8" i="7"/>
  <c r="AB18" i="7"/>
  <c r="N33" i="10" s="1"/>
  <c r="N60" i="10"/>
  <c r="AA5" i="3"/>
  <c r="AB56" i="3" s="1"/>
  <c r="AC18" i="6"/>
  <c r="O28" i="10" s="1"/>
  <c r="AC29" i="3"/>
  <c r="AC30" i="3"/>
  <c r="AC31" i="3"/>
  <c r="AC32" i="3"/>
  <c r="AC33" i="3"/>
  <c r="AC34" i="3"/>
  <c r="AC28" i="3"/>
  <c r="AC39" i="3"/>
  <c r="AC42" i="3"/>
  <c r="AC49" i="3"/>
  <c r="AC50" i="3" s="1"/>
  <c r="AC70" i="5"/>
  <c r="AC71" i="5"/>
  <c r="AC73" i="5"/>
  <c r="AC60" i="5"/>
  <c r="AC19" i="5"/>
  <c r="AC20" i="5"/>
  <c r="AC22" i="5"/>
  <c r="AC23" i="5"/>
  <c r="AC24" i="5"/>
  <c r="AC26" i="5"/>
  <c r="AC27" i="5"/>
  <c r="AC28" i="5"/>
  <c r="AC30" i="5"/>
  <c r="AC31" i="5"/>
  <c r="AC32" i="5"/>
  <c r="AC34" i="5"/>
  <c r="AC35" i="5"/>
  <c r="AC36" i="5"/>
  <c r="AC38" i="5"/>
  <c r="AC39" i="5"/>
  <c r="AC40" i="5"/>
  <c r="AC12" i="5"/>
  <c r="AC46" i="5"/>
  <c r="AC48" i="5"/>
  <c r="AC49" i="5"/>
  <c r="AC50" i="5"/>
  <c r="AC52" i="5"/>
  <c r="AC53" i="5"/>
  <c r="AC54" i="5"/>
  <c r="AC81" i="5"/>
  <c r="AC82" i="5"/>
  <c r="AC84" i="5"/>
  <c r="AC85" i="5"/>
  <c r="AC86" i="5"/>
  <c r="O38" i="10"/>
  <c r="O39" i="10"/>
  <c r="AC90" i="5"/>
  <c r="AC96" i="5"/>
  <c r="AC98" i="5"/>
  <c r="AC99" i="5"/>
  <c r="AC100" i="5"/>
  <c r="AC102" i="5"/>
  <c r="AC103" i="5"/>
  <c r="AC11" i="7"/>
  <c r="O32" i="10" s="1"/>
  <c r="AC18" i="7"/>
  <c r="O33" i="10" s="1"/>
  <c r="O60" i="10"/>
  <c r="AB5" i="3"/>
  <c r="AC56" i="3" s="1"/>
  <c r="AD60" i="5"/>
  <c r="AD20" i="5"/>
  <c r="AD22" i="5"/>
  <c r="AD31" i="5"/>
  <c r="AD32" i="5"/>
  <c r="AD12" i="5"/>
  <c r="AD54" i="5"/>
  <c r="AD29" i="3"/>
  <c r="AD30" i="3"/>
  <c r="AD31" i="3"/>
  <c r="AD32" i="3"/>
  <c r="AD33" i="3"/>
  <c r="AD34" i="3"/>
  <c r="AD28" i="3"/>
  <c r="AD39" i="3"/>
  <c r="AD42" i="3"/>
  <c r="AD49" i="3"/>
  <c r="AD50" i="3" s="1"/>
  <c r="E7" i="13" s="1"/>
  <c r="P38" i="10"/>
  <c r="P39" i="10"/>
  <c r="AD90" i="5"/>
  <c r="AE90" i="5" s="1"/>
  <c r="AD101" i="5"/>
  <c r="AD103" i="5"/>
  <c r="AD6" i="7"/>
  <c r="AD8" i="7"/>
  <c r="AD10" i="7"/>
  <c r="AD18" i="7"/>
  <c r="P33" i="10" s="1"/>
  <c r="P60" i="10"/>
  <c r="AC5" i="3"/>
  <c r="AD56" i="3" s="1"/>
  <c r="AF22" i="5"/>
  <c r="AF29" i="5"/>
  <c r="AF37" i="5"/>
  <c r="AF71" i="5"/>
  <c r="AF81" i="5"/>
  <c r="AF90" i="5"/>
  <c r="AF101" i="5"/>
  <c r="AF29" i="3"/>
  <c r="AF30" i="3"/>
  <c r="AF31" i="3"/>
  <c r="AF32" i="3"/>
  <c r="AF33" i="3"/>
  <c r="AF34" i="3"/>
  <c r="AF28" i="3"/>
  <c r="AF42" i="3"/>
  <c r="AF49" i="3"/>
  <c r="AF50" i="3"/>
  <c r="G7" i="13" s="1"/>
  <c r="E38" i="13"/>
  <c r="Q38" i="13" s="1"/>
  <c r="E39" i="13"/>
  <c r="AF11" i="7"/>
  <c r="E32" i="13"/>
  <c r="AF18" i="7"/>
  <c r="E33" i="13" s="1"/>
  <c r="E60" i="13"/>
  <c r="AD5" i="3"/>
  <c r="AE56" i="3"/>
  <c r="AE29" i="3"/>
  <c r="AE30" i="3"/>
  <c r="AE31" i="3"/>
  <c r="AE32" i="3"/>
  <c r="AE33" i="3"/>
  <c r="AE34" i="3"/>
  <c r="AE28" i="3"/>
  <c r="AE49" i="3"/>
  <c r="AE50" i="3" s="1"/>
  <c r="F7" i="13" s="1"/>
  <c r="AG38" i="5"/>
  <c r="AG90" i="5"/>
  <c r="AG97" i="5"/>
  <c r="AG29" i="3"/>
  <c r="AG30" i="3"/>
  <c r="AG31" i="3"/>
  <c r="AG32" i="3"/>
  <c r="AG33" i="3"/>
  <c r="AG34" i="3"/>
  <c r="AG28" i="3"/>
  <c r="AG49" i="3"/>
  <c r="AG50" i="3" s="1"/>
  <c r="F38" i="13"/>
  <c r="F39" i="13"/>
  <c r="AG6" i="7"/>
  <c r="AG11" i="7" s="1"/>
  <c r="F32" i="13" s="1"/>
  <c r="AG7" i="7"/>
  <c r="AG8" i="7"/>
  <c r="AG9" i="7"/>
  <c r="AG10" i="7"/>
  <c r="AH10" i="7" s="1"/>
  <c r="AG18" i="7"/>
  <c r="F33" i="13"/>
  <c r="F60" i="13"/>
  <c r="Q60" i="13" s="1"/>
  <c r="D29" i="11" s="1"/>
  <c r="AE39" i="3"/>
  <c r="AE43" i="3"/>
  <c r="AE5" i="3"/>
  <c r="AF56" i="3" s="1"/>
  <c r="AH11" i="5"/>
  <c r="AH12" i="5"/>
  <c r="AH21" i="5"/>
  <c r="AH23" i="5"/>
  <c r="AH24" i="5"/>
  <c r="AH28" i="5"/>
  <c r="AH29" i="5"/>
  <c r="AH32" i="5"/>
  <c r="AH35" i="5"/>
  <c r="AH37" i="5"/>
  <c r="AH39" i="5"/>
  <c r="AH71" i="5"/>
  <c r="AH72" i="5"/>
  <c r="AH73" i="5"/>
  <c r="AH55" i="5"/>
  <c r="AH82" i="5"/>
  <c r="AH83" i="5"/>
  <c r="AH84" i="5"/>
  <c r="AH90" i="5"/>
  <c r="AH96" i="5"/>
  <c r="AH98" i="5"/>
  <c r="AH99" i="5"/>
  <c r="AH102" i="5"/>
  <c r="AH103" i="5"/>
  <c r="AH29" i="3"/>
  <c r="AH30" i="3"/>
  <c r="AH31" i="3"/>
  <c r="AH32" i="3"/>
  <c r="AH33" i="3"/>
  <c r="AH34" i="3"/>
  <c r="AH28" i="3"/>
  <c r="AH49" i="3"/>
  <c r="G38" i="13"/>
  <c r="G39" i="13"/>
  <c r="AH6" i="7"/>
  <c r="AH8" i="7"/>
  <c r="AI8" i="7" s="1"/>
  <c r="AJ8" i="7" s="1"/>
  <c r="AK8" i="7" s="1"/>
  <c r="AL8" i="7" s="1"/>
  <c r="AH9" i="7"/>
  <c r="AH18" i="7"/>
  <c r="G33" i="13" s="1"/>
  <c r="G60" i="13"/>
  <c r="AF5" i="3"/>
  <c r="AG56" i="3" s="1"/>
  <c r="AI23" i="5"/>
  <c r="AI54" i="5"/>
  <c r="AI90" i="5"/>
  <c r="AR90" i="5" s="1"/>
  <c r="AI29" i="3"/>
  <c r="AI30" i="3"/>
  <c r="AI31" i="3"/>
  <c r="AI32" i="3"/>
  <c r="AI33" i="3"/>
  <c r="AI34" i="3"/>
  <c r="AI28" i="3"/>
  <c r="AI49" i="3"/>
  <c r="AI42" i="3"/>
  <c r="H38" i="13"/>
  <c r="H39" i="13"/>
  <c r="AI7" i="7"/>
  <c r="AI9" i="7"/>
  <c r="AI10" i="7"/>
  <c r="AI18" i="7"/>
  <c r="H33" i="13" s="1"/>
  <c r="H60" i="13"/>
  <c r="AG5" i="3"/>
  <c r="AH56" i="3"/>
  <c r="AJ19" i="5"/>
  <c r="AJ24" i="5"/>
  <c r="AJ29" i="5"/>
  <c r="AJ35" i="5"/>
  <c r="AJ40" i="5"/>
  <c r="AJ82" i="5"/>
  <c r="AJ90" i="5"/>
  <c r="AJ100" i="5"/>
  <c r="AJ29" i="3"/>
  <c r="AJ30" i="3"/>
  <c r="AJ31" i="3"/>
  <c r="AJ32" i="3"/>
  <c r="AJ33" i="3"/>
  <c r="AJ34" i="3"/>
  <c r="AJ28" i="3"/>
  <c r="AJ49" i="3"/>
  <c r="I38" i="13"/>
  <c r="I39" i="13"/>
  <c r="AJ10" i="7"/>
  <c r="AK10" i="7" s="1"/>
  <c r="AL10" i="7" s="1"/>
  <c r="AM10" i="7" s="1"/>
  <c r="AN10" i="7" s="1"/>
  <c r="AO10" i="7" s="1"/>
  <c r="AP10" i="7" s="1"/>
  <c r="AQ10" i="7" s="1"/>
  <c r="AR10" i="7" s="1"/>
  <c r="AJ18" i="7"/>
  <c r="I33" i="13"/>
  <c r="I60" i="13"/>
  <c r="AH5" i="3"/>
  <c r="AI56" i="3"/>
  <c r="AK35" i="5"/>
  <c r="AK24" i="5"/>
  <c r="AK90" i="5"/>
  <c r="AK29" i="3"/>
  <c r="AK30" i="3"/>
  <c r="AK31" i="3"/>
  <c r="AK32" i="3"/>
  <c r="AK33" i="3"/>
  <c r="AK34" i="3"/>
  <c r="AK28" i="3"/>
  <c r="AK49" i="3"/>
  <c r="J38" i="13"/>
  <c r="J39" i="13"/>
  <c r="AK7" i="7"/>
  <c r="AK9" i="7"/>
  <c r="AK18" i="7"/>
  <c r="J33" i="13" s="1"/>
  <c r="J60" i="13"/>
  <c r="AI5" i="3"/>
  <c r="AJ56" i="3" s="1"/>
  <c r="AL12" i="5"/>
  <c r="AL21" i="5"/>
  <c r="AL22" i="5"/>
  <c r="AL26" i="5"/>
  <c r="AL27" i="5"/>
  <c r="AL29" i="5"/>
  <c r="AL31" i="5"/>
  <c r="AL33" i="5"/>
  <c r="AL34" i="5"/>
  <c r="AL37" i="5"/>
  <c r="AL38" i="5"/>
  <c r="AL39" i="5"/>
  <c r="AL70" i="5"/>
  <c r="AL71" i="5"/>
  <c r="AL73" i="5"/>
  <c r="AL54" i="5"/>
  <c r="AL81" i="5"/>
  <c r="AL82" i="5"/>
  <c r="AL84" i="5"/>
  <c r="AL85" i="5"/>
  <c r="AL86" i="5"/>
  <c r="AL90" i="5"/>
  <c r="AL96" i="5"/>
  <c r="AL97" i="5"/>
  <c r="AL98" i="5"/>
  <c r="AL100" i="5"/>
  <c r="AL101" i="5"/>
  <c r="AL102" i="5"/>
  <c r="AL29" i="3"/>
  <c r="AL30" i="3"/>
  <c r="AL31" i="3"/>
  <c r="AL32" i="3"/>
  <c r="AL33" i="3"/>
  <c r="AL34" i="3"/>
  <c r="AL28" i="3"/>
  <c r="AL49" i="3"/>
  <c r="K38" i="13"/>
  <c r="K39" i="13"/>
  <c r="AL7" i="7"/>
  <c r="AL9" i="7"/>
  <c r="AL18" i="7"/>
  <c r="K33" i="13" s="1"/>
  <c r="K60" i="13"/>
  <c r="AJ5" i="3"/>
  <c r="AK56" i="3" s="1"/>
  <c r="AM11" i="5"/>
  <c r="AM12" i="5"/>
  <c r="AM19" i="5"/>
  <c r="AM21" i="5"/>
  <c r="AM23" i="5"/>
  <c r="AM24" i="5"/>
  <c r="AM27" i="5"/>
  <c r="AM28" i="5"/>
  <c r="AM29" i="5"/>
  <c r="AM31" i="5"/>
  <c r="AM32" i="5"/>
  <c r="AM33" i="5"/>
  <c r="AM35" i="5"/>
  <c r="AM36" i="5"/>
  <c r="AM37" i="5"/>
  <c r="AM39" i="5"/>
  <c r="AM40" i="5"/>
  <c r="AM71" i="5"/>
  <c r="AM72" i="5"/>
  <c r="AM73" i="5"/>
  <c r="AM54" i="5"/>
  <c r="AM55" i="5"/>
  <c r="AM82" i="5"/>
  <c r="AM83" i="5"/>
  <c r="AM84" i="5"/>
  <c r="AM86" i="5"/>
  <c r="AM90" i="5"/>
  <c r="AM96" i="5"/>
  <c r="AM98" i="5"/>
  <c r="AM99" i="5"/>
  <c r="AM100" i="5"/>
  <c r="AM102" i="5"/>
  <c r="AM103" i="5"/>
  <c r="AM14" i="5"/>
  <c r="AM29" i="3"/>
  <c r="AM30" i="3"/>
  <c r="AM31" i="3"/>
  <c r="AM32" i="3"/>
  <c r="AM33" i="3"/>
  <c r="AM34" i="3"/>
  <c r="AM28" i="3"/>
  <c r="AM49" i="3"/>
  <c r="L38" i="13"/>
  <c r="L39" i="13"/>
  <c r="AM7" i="7"/>
  <c r="AN7" i="7" s="1"/>
  <c r="AO7" i="7" s="1"/>
  <c r="AP7" i="7" s="1"/>
  <c r="AQ7" i="7" s="1"/>
  <c r="AR7" i="7" s="1"/>
  <c r="AM8" i="7"/>
  <c r="AN8" i="7" s="1"/>
  <c r="AO8" i="7" s="1"/>
  <c r="AP8" i="7" s="1"/>
  <c r="AQ8" i="7" s="1"/>
  <c r="AR8" i="7" s="1"/>
  <c r="AM9" i="7"/>
  <c r="AM18" i="7"/>
  <c r="L33" i="13" s="1"/>
  <c r="L60" i="13"/>
  <c r="AK5" i="3"/>
  <c r="AL56" i="3" s="1"/>
  <c r="AN12" i="5"/>
  <c r="AN22" i="5"/>
  <c r="AN23" i="5"/>
  <c r="AN27" i="5"/>
  <c r="AN29" i="5"/>
  <c r="AN33" i="5"/>
  <c r="AN34" i="5"/>
  <c r="AN38" i="5"/>
  <c r="AN39" i="5"/>
  <c r="AN71" i="5"/>
  <c r="AN73" i="5"/>
  <c r="AN54" i="5"/>
  <c r="AN82" i="5"/>
  <c r="AN84" i="5"/>
  <c r="AN90" i="5"/>
  <c r="AN97" i="5"/>
  <c r="AN98" i="5"/>
  <c r="AN102" i="5"/>
  <c r="AN29" i="3"/>
  <c r="AN30" i="3"/>
  <c r="AN31" i="3"/>
  <c r="AN32" i="3"/>
  <c r="AN33" i="3"/>
  <c r="AN34" i="3"/>
  <c r="AN28" i="3"/>
  <c r="AN49" i="3"/>
  <c r="M38" i="13"/>
  <c r="M39" i="13"/>
  <c r="AN9" i="7"/>
  <c r="AN18" i="7"/>
  <c r="M33" i="13" s="1"/>
  <c r="M60" i="13"/>
  <c r="AL5" i="3"/>
  <c r="AM56" i="3" s="1"/>
  <c r="AO11" i="5"/>
  <c r="AO12" i="5"/>
  <c r="AO19" i="5"/>
  <c r="AO20" i="5"/>
  <c r="AO21" i="5"/>
  <c r="AO23" i="5"/>
  <c r="AO24" i="5"/>
  <c r="AO25" i="5"/>
  <c r="AO27" i="5"/>
  <c r="AO28" i="5"/>
  <c r="AO29" i="5"/>
  <c r="AO31" i="5"/>
  <c r="AO32" i="5"/>
  <c r="AO33" i="5"/>
  <c r="AO35" i="5"/>
  <c r="AO36" i="5"/>
  <c r="AO37" i="5"/>
  <c r="AO39" i="5"/>
  <c r="AO40" i="5"/>
  <c r="AO71" i="5"/>
  <c r="AO72" i="5"/>
  <c r="AO73" i="5"/>
  <c r="AO54" i="5"/>
  <c r="AO55" i="5"/>
  <c r="AO82" i="5"/>
  <c r="AO83" i="5"/>
  <c r="AO84" i="5"/>
  <c r="AO86" i="5"/>
  <c r="AO90" i="5"/>
  <c r="AO96" i="5"/>
  <c r="AO98" i="5"/>
  <c r="AO99" i="5"/>
  <c r="AO100" i="5"/>
  <c r="AO102" i="5"/>
  <c r="AO103" i="5"/>
  <c r="AO14" i="5"/>
  <c r="AO29" i="3"/>
  <c r="AO30" i="3"/>
  <c r="AO31" i="3"/>
  <c r="AO32" i="3"/>
  <c r="AO33" i="3"/>
  <c r="AO34" i="3"/>
  <c r="AO28" i="3"/>
  <c r="AO49" i="3"/>
  <c r="N38" i="13"/>
  <c r="N39" i="13"/>
  <c r="AO9" i="7"/>
  <c r="AP9" i="7" s="1"/>
  <c r="AQ9" i="7" s="1"/>
  <c r="AR9" i="7" s="1"/>
  <c r="AO18" i="7"/>
  <c r="N33" i="13" s="1"/>
  <c r="N60" i="13"/>
  <c r="AM5" i="3"/>
  <c r="AN56" i="3" s="1"/>
  <c r="AP19" i="5"/>
  <c r="AP30" i="5"/>
  <c r="AP34" i="5"/>
  <c r="AP85" i="5"/>
  <c r="AP90" i="5"/>
  <c r="AP29" i="3"/>
  <c r="AP30" i="3"/>
  <c r="AP31" i="3"/>
  <c r="AP32" i="3"/>
  <c r="AP33" i="3"/>
  <c r="AP34" i="3"/>
  <c r="AP28" i="3"/>
  <c r="AP49" i="3"/>
  <c r="O38" i="13"/>
  <c r="O39" i="13"/>
  <c r="AP18" i="7"/>
  <c r="O33" i="13"/>
  <c r="O60" i="13"/>
  <c r="AN5" i="3"/>
  <c r="AO56" i="3"/>
  <c r="AQ12" i="5"/>
  <c r="AQ19" i="5"/>
  <c r="AQ23" i="5"/>
  <c r="AQ24" i="5"/>
  <c r="AQ28" i="5"/>
  <c r="AQ29" i="5"/>
  <c r="AQ33" i="5"/>
  <c r="AQ35" i="5"/>
  <c r="AQ39" i="5"/>
  <c r="AQ40" i="5"/>
  <c r="AQ72" i="5"/>
  <c r="AQ73" i="5"/>
  <c r="AQ54" i="5"/>
  <c r="AQ55" i="5"/>
  <c r="AQ83" i="5"/>
  <c r="AQ84" i="5"/>
  <c r="AQ90" i="5"/>
  <c r="AQ98" i="5"/>
  <c r="AQ99" i="5"/>
  <c r="AQ103" i="5"/>
  <c r="AQ29" i="3"/>
  <c r="AQ30" i="3"/>
  <c r="AQ31" i="3"/>
  <c r="AQ32" i="3"/>
  <c r="AQ33" i="3"/>
  <c r="AQ34" i="3"/>
  <c r="AQ28" i="3"/>
  <c r="AQ49" i="3"/>
  <c r="P38" i="13"/>
  <c r="P39" i="13"/>
  <c r="AQ18" i="7"/>
  <c r="P33" i="13" s="1"/>
  <c r="P60" i="13"/>
  <c r="AO5" i="3"/>
  <c r="AP56" i="3" s="1"/>
  <c r="AS90" i="5"/>
  <c r="AS102" i="5"/>
  <c r="AS103" i="5"/>
  <c r="E38" i="14"/>
  <c r="Q38" i="14" s="1"/>
  <c r="E39" i="14"/>
  <c r="AS11" i="7"/>
  <c r="E32" i="14" s="1"/>
  <c r="AS18" i="7"/>
  <c r="E33" i="14"/>
  <c r="E34" i="14" s="1"/>
  <c r="E60" i="14"/>
  <c r="AP5" i="3"/>
  <c r="AQ56" i="3"/>
  <c r="AT90" i="5"/>
  <c r="AT96" i="5"/>
  <c r="AT97" i="5"/>
  <c r="AT98" i="5"/>
  <c r="AT100" i="5"/>
  <c r="AT101" i="5"/>
  <c r="AT102" i="5"/>
  <c r="F38" i="14"/>
  <c r="F39" i="14"/>
  <c r="AT6" i="7"/>
  <c r="AT7" i="7"/>
  <c r="AT8" i="7"/>
  <c r="AT9" i="7"/>
  <c r="AT10" i="7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AT18" i="7"/>
  <c r="F33" i="14"/>
  <c r="F60" i="14"/>
  <c r="AQ5" i="3"/>
  <c r="AR56" i="3"/>
  <c r="AU90" i="5"/>
  <c r="AU97" i="5"/>
  <c r="AU98" i="5"/>
  <c r="AU99" i="5"/>
  <c r="AU101" i="5"/>
  <c r="AU102" i="5"/>
  <c r="AU103" i="5"/>
  <c r="G38" i="14"/>
  <c r="G39" i="14"/>
  <c r="AU7" i="7"/>
  <c r="AV7" i="7" s="1"/>
  <c r="AU8" i="7"/>
  <c r="AU9" i="7"/>
  <c r="AV9" i="7" s="1"/>
  <c r="AW9" i="7" s="1"/>
  <c r="AX9" i="7" s="1"/>
  <c r="AY9" i="7" s="1"/>
  <c r="AU18" i="7"/>
  <c r="G33" i="14" s="1"/>
  <c r="G60" i="14"/>
  <c r="AR5" i="3"/>
  <c r="AS56" i="3" s="1"/>
  <c r="AV90" i="5"/>
  <c r="AV100" i="5"/>
  <c r="H38" i="14"/>
  <c r="H39" i="14"/>
  <c r="AV8" i="7"/>
  <c r="AW8" i="7" s="1"/>
  <c r="AX8" i="7" s="1"/>
  <c r="AY8" i="7" s="1"/>
  <c r="AV18" i="7"/>
  <c r="H33" i="14" s="1"/>
  <c r="H60" i="14"/>
  <c r="AS5" i="3"/>
  <c r="AT56" i="3" s="1"/>
  <c r="AW90" i="5"/>
  <c r="AW99" i="5"/>
  <c r="I38" i="14"/>
  <c r="I39" i="14"/>
  <c r="AW7" i="7"/>
  <c r="AW18" i="7"/>
  <c r="I33" i="14" s="1"/>
  <c r="I60" i="14"/>
  <c r="AT5" i="3"/>
  <c r="AU56" i="3" s="1"/>
  <c r="AX90" i="5"/>
  <c r="BE90" i="5" s="1"/>
  <c r="AX96" i="5"/>
  <c r="AX97" i="5"/>
  <c r="AX98" i="5"/>
  <c r="AX99" i="5"/>
  <c r="AX100" i="5"/>
  <c r="AX101" i="5"/>
  <c r="AX102" i="5"/>
  <c r="AX103" i="5"/>
  <c r="J38" i="14"/>
  <c r="J39" i="14"/>
  <c r="AX7" i="7"/>
  <c r="AY7" i="7" s="1"/>
  <c r="AX18" i="7"/>
  <c r="J33" i="14"/>
  <c r="J60" i="14"/>
  <c r="AU5" i="3"/>
  <c r="AV56" i="3" s="1"/>
  <c r="AY90" i="5"/>
  <c r="AY97" i="5"/>
  <c r="AY102" i="5"/>
  <c r="K38" i="14"/>
  <c r="K39" i="14"/>
  <c r="AY18" i="7"/>
  <c r="K33" i="14"/>
  <c r="K60" i="14"/>
  <c r="AV5" i="3"/>
  <c r="AW56" i="3"/>
  <c r="AZ90" i="5"/>
  <c r="AZ96" i="5"/>
  <c r="AZ97" i="5"/>
  <c r="AZ98" i="5"/>
  <c r="AZ100" i="5"/>
  <c r="AZ101" i="5"/>
  <c r="AZ102" i="5"/>
  <c r="L38" i="14"/>
  <c r="L39" i="14"/>
  <c r="AZ6" i="7"/>
  <c r="AZ7" i="7"/>
  <c r="AZ9" i="7"/>
  <c r="AZ18" i="7"/>
  <c r="L33" i="14"/>
  <c r="L60" i="14"/>
  <c r="AW5" i="3"/>
  <c r="AX56" i="3" s="1"/>
  <c r="BA90" i="5"/>
  <c r="BA96" i="5"/>
  <c r="BA97" i="5"/>
  <c r="BA104" i="5" s="1"/>
  <c r="M23" i="14" s="1"/>
  <c r="BA98" i="5"/>
  <c r="BA99" i="5"/>
  <c r="BA100" i="5"/>
  <c r="BA101" i="5"/>
  <c r="BA102" i="5"/>
  <c r="BA103" i="5"/>
  <c r="M38" i="14"/>
  <c r="M39" i="14"/>
  <c r="BA6" i="7"/>
  <c r="BA9" i="7"/>
  <c r="BA18" i="7"/>
  <c r="M33" i="14"/>
  <c r="M60" i="14"/>
  <c r="AX5" i="3"/>
  <c r="AY56" i="3"/>
  <c r="BB90" i="5"/>
  <c r="BB96" i="5"/>
  <c r="BB97" i="5"/>
  <c r="BB99" i="5"/>
  <c r="BB100" i="5"/>
  <c r="BB101" i="5"/>
  <c r="BB103" i="5"/>
  <c r="N38" i="14"/>
  <c r="N39" i="14"/>
  <c r="BB9" i="7"/>
  <c r="BC9" i="7" s="1"/>
  <c r="BD9" i="7" s="1"/>
  <c r="BB18" i="7"/>
  <c r="N33" i="14" s="1"/>
  <c r="N60" i="14"/>
  <c r="AY5" i="3"/>
  <c r="AZ56" i="3" s="1"/>
  <c r="BC90" i="5"/>
  <c r="BC96" i="5"/>
  <c r="BC97" i="5"/>
  <c r="BC98" i="5"/>
  <c r="BC99" i="5"/>
  <c r="BC100" i="5"/>
  <c r="BC101" i="5"/>
  <c r="BC102" i="5"/>
  <c r="BC103" i="5"/>
  <c r="O38" i="14"/>
  <c r="O39" i="14"/>
  <c r="BC18" i="7"/>
  <c r="O33" i="14"/>
  <c r="O60" i="14"/>
  <c r="AZ5" i="3"/>
  <c r="BA56" i="3"/>
  <c r="BD90" i="5"/>
  <c r="BD96" i="5"/>
  <c r="BD101" i="5"/>
  <c r="P38" i="14"/>
  <c r="P39" i="14"/>
  <c r="BD18" i="7"/>
  <c r="P33" i="14"/>
  <c r="P60" i="14"/>
  <c r="BA5" i="3"/>
  <c r="BB56" i="3" s="1"/>
  <c r="BF90" i="5"/>
  <c r="BF96" i="5"/>
  <c r="BF97" i="5"/>
  <c r="BF98" i="5"/>
  <c r="BF105" i="5" s="1"/>
  <c r="BF99" i="5"/>
  <c r="BF100" i="5"/>
  <c r="BF101" i="5"/>
  <c r="BF102" i="5"/>
  <c r="BF103" i="5"/>
  <c r="E38" i="15"/>
  <c r="E39" i="15"/>
  <c r="Q39" i="15" s="1"/>
  <c r="BF11" i="7"/>
  <c r="E32" i="15" s="1"/>
  <c r="BF18" i="7"/>
  <c r="E33" i="15"/>
  <c r="E34" i="15"/>
  <c r="E60" i="15"/>
  <c r="BB5" i="3"/>
  <c r="BC56" i="3"/>
  <c r="BG90" i="5"/>
  <c r="BG99" i="5"/>
  <c r="F38" i="15"/>
  <c r="F39" i="15"/>
  <c r="BG6" i="7"/>
  <c r="BG7" i="7"/>
  <c r="BG8" i="7"/>
  <c r="BG9" i="7"/>
  <c r="BG10" i="7"/>
  <c r="BH10" i="7" s="1"/>
  <c r="BI10" i="7" s="1"/>
  <c r="BJ10" i="7" s="1"/>
  <c r="BK10" i="7" s="1"/>
  <c r="BL10" i="7" s="1"/>
  <c r="BM10" i="7" s="1"/>
  <c r="BN10" i="7" s="1"/>
  <c r="BO10" i="7" s="1"/>
  <c r="BP10" i="7" s="1"/>
  <c r="BQ10" i="7" s="1"/>
  <c r="BR10" i="7" s="1"/>
  <c r="BG18" i="7"/>
  <c r="F33" i="15" s="1"/>
  <c r="F60" i="15"/>
  <c r="BC5" i="3"/>
  <c r="BD56" i="3"/>
  <c r="BH90" i="5"/>
  <c r="BH96" i="5"/>
  <c r="BH97" i="5"/>
  <c r="BH98" i="5"/>
  <c r="BH99" i="5"/>
  <c r="BH100" i="5"/>
  <c r="BH101" i="5"/>
  <c r="BH102" i="5"/>
  <c r="BH103" i="5"/>
  <c r="G38" i="15"/>
  <c r="G39" i="15"/>
  <c r="BH7" i="7"/>
  <c r="BH8" i="7"/>
  <c r="BH9" i="7"/>
  <c r="BI9" i="7" s="1"/>
  <c r="BJ9" i="7" s="1"/>
  <c r="BH18" i="7"/>
  <c r="G33" i="15" s="1"/>
  <c r="G60" i="15"/>
  <c r="BD5" i="3"/>
  <c r="BE56" i="3" s="1"/>
  <c r="BI90" i="5"/>
  <c r="BI96" i="5"/>
  <c r="BI97" i="5"/>
  <c r="BI98" i="5"/>
  <c r="BI105" i="5" s="1"/>
  <c r="BI99" i="5"/>
  <c r="BI100" i="5"/>
  <c r="BI101" i="5"/>
  <c r="BI102" i="5"/>
  <c r="BI103" i="5"/>
  <c r="H38" i="15"/>
  <c r="H39" i="15"/>
  <c r="BI7" i="7"/>
  <c r="BI8" i="7"/>
  <c r="BJ8" i="7" s="1"/>
  <c r="BK8" i="7" s="1"/>
  <c r="BI18" i="7"/>
  <c r="H33" i="15" s="1"/>
  <c r="H60" i="15"/>
  <c r="BE5" i="3"/>
  <c r="BF56" i="3" s="1"/>
  <c r="BJ90" i="5"/>
  <c r="BJ97" i="5"/>
  <c r="BJ98" i="5"/>
  <c r="BJ99" i="5"/>
  <c r="BJ101" i="5"/>
  <c r="BJ102" i="5"/>
  <c r="BJ103" i="5"/>
  <c r="I38" i="15"/>
  <c r="I39" i="15"/>
  <c r="BJ7" i="7"/>
  <c r="BK7" i="7" s="1"/>
  <c r="BL7" i="7" s="1"/>
  <c r="BM7" i="7" s="1"/>
  <c r="BN7" i="7" s="1"/>
  <c r="BO7" i="7" s="1"/>
  <c r="BP7" i="7" s="1"/>
  <c r="BQ7" i="7" s="1"/>
  <c r="BR7" i="7" s="1"/>
  <c r="BJ18" i="7"/>
  <c r="I33" i="15"/>
  <c r="I60" i="15"/>
  <c r="BF5" i="3"/>
  <c r="BG56" i="3"/>
  <c r="BK90" i="5"/>
  <c r="BK96" i="5"/>
  <c r="BK100" i="5"/>
  <c r="BK101" i="5"/>
  <c r="J38" i="15"/>
  <c r="J39" i="15"/>
  <c r="BK9" i="7"/>
  <c r="BK18" i="7"/>
  <c r="J33" i="15"/>
  <c r="J60" i="15"/>
  <c r="BG5" i="3"/>
  <c r="BH56" i="3"/>
  <c r="BL90" i="5"/>
  <c r="BL96" i="5"/>
  <c r="BL102" i="5"/>
  <c r="K38" i="15"/>
  <c r="K39" i="15"/>
  <c r="BL8" i="7"/>
  <c r="BL9" i="7"/>
  <c r="BM9" i="7" s="1"/>
  <c r="BN9" i="7" s="1"/>
  <c r="BL18" i="7"/>
  <c r="K33" i="15" s="1"/>
  <c r="K60" i="15"/>
  <c r="BH5" i="3"/>
  <c r="BI56" i="3" s="1"/>
  <c r="BM90" i="5"/>
  <c r="BM97" i="5"/>
  <c r="BM98" i="5"/>
  <c r="BM99" i="5"/>
  <c r="BM101" i="5"/>
  <c r="BM102" i="5"/>
  <c r="BM103" i="5"/>
  <c r="L38" i="15"/>
  <c r="L39" i="15"/>
  <c r="BM8" i="7"/>
  <c r="BN8" i="7" s="1"/>
  <c r="BO8" i="7" s="1"/>
  <c r="BP8" i="7" s="1"/>
  <c r="BQ8" i="7" s="1"/>
  <c r="BR8" i="7" s="1"/>
  <c r="BM18" i="7"/>
  <c r="L33" i="15" s="1"/>
  <c r="L60" i="15"/>
  <c r="BI5" i="3"/>
  <c r="BJ56" i="3"/>
  <c r="BN90" i="5"/>
  <c r="BN96" i="5"/>
  <c r="BN97" i="5"/>
  <c r="BN98" i="5"/>
  <c r="BN99" i="5"/>
  <c r="BN100" i="5"/>
  <c r="BN101" i="5"/>
  <c r="BN102" i="5"/>
  <c r="BN103" i="5"/>
  <c r="M38" i="15"/>
  <c r="M39" i="15"/>
  <c r="BN18" i="7"/>
  <c r="M33" i="15"/>
  <c r="M60" i="15"/>
  <c r="BJ5" i="3"/>
  <c r="BK56" i="3"/>
  <c r="BO90" i="5"/>
  <c r="BR90" i="5" s="1"/>
  <c r="BO96" i="5"/>
  <c r="BO97" i="5"/>
  <c r="BO98" i="5"/>
  <c r="BO99" i="5"/>
  <c r="BO104" i="5" s="1"/>
  <c r="N23" i="15" s="1"/>
  <c r="BO100" i="5"/>
  <c r="BO101" i="5"/>
  <c r="BO102" i="5"/>
  <c r="BO103" i="5"/>
  <c r="N38" i="15"/>
  <c r="N39" i="15"/>
  <c r="BO9" i="7"/>
  <c r="BO18" i="7"/>
  <c r="N33" i="15" s="1"/>
  <c r="N60" i="15"/>
  <c r="BK5" i="3"/>
  <c r="BL56" i="3"/>
  <c r="BP13" i="5"/>
  <c r="BP90" i="5"/>
  <c r="BP96" i="5"/>
  <c r="BP97" i="5"/>
  <c r="BP98" i="5"/>
  <c r="BP99" i="5"/>
  <c r="BP100" i="5"/>
  <c r="BP101" i="5"/>
  <c r="BP102" i="5"/>
  <c r="BP103" i="5"/>
  <c r="O38" i="15"/>
  <c r="O39" i="15"/>
  <c r="BP9" i="7"/>
  <c r="BQ9" i="7" s="1"/>
  <c r="BP18" i="7"/>
  <c r="O33" i="15" s="1"/>
  <c r="O60" i="15"/>
  <c r="BL5" i="3"/>
  <c r="BM56" i="3" s="1"/>
  <c r="BQ90" i="5"/>
  <c r="BQ99" i="5"/>
  <c r="P38" i="15"/>
  <c r="P39" i="15"/>
  <c r="BQ18" i="7"/>
  <c r="P33" i="15" s="1"/>
  <c r="P60" i="15"/>
  <c r="BM5" i="3"/>
  <c r="BN56" i="3" s="1"/>
  <c r="BS90" i="5"/>
  <c r="BS96" i="5"/>
  <c r="BS99" i="5"/>
  <c r="BS100" i="5"/>
  <c r="BS103" i="5"/>
  <c r="E38" i="16"/>
  <c r="E39" i="16"/>
  <c r="BS11" i="7"/>
  <c r="E32" i="16"/>
  <c r="BS18" i="7"/>
  <c r="E33" i="16"/>
  <c r="E60" i="16"/>
  <c r="Q60" i="16" s="1"/>
  <c r="G29" i="11" s="1"/>
  <c r="BN5" i="3"/>
  <c r="BO56" i="3"/>
  <c r="BT90" i="5"/>
  <c r="BT98" i="5"/>
  <c r="BT102" i="5"/>
  <c r="F38" i="16"/>
  <c r="F39" i="16"/>
  <c r="BT6" i="7"/>
  <c r="BU6" i="7" s="1"/>
  <c r="BT7" i="7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BT8" i="7"/>
  <c r="BT9" i="7"/>
  <c r="BT10" i="7"/>
  <c r="BU10" i="7" s="1"/>
  <c r="BV10" i="7" s="1"/>
  <c r="BW10" i="7" s="1"/>
  <c r="BX10" i="7" s="1"/>
  <c r="BY10" i="7" s="1"/>
  <c r="BZ10" i="7" s="1"/>
  <c r="CA10" i="7" s="1"/>
  <c r="CB10" i="7" s="1"/>
  <c r="CC10" i="7" s="1"/>
  <c r="CD10" i="7" s="1"/>
  <c r="CE10" i="7" s="1"/>
  <c r="BT11" i="7"/>
  <c r="F32" i="16" s="1"/>
  <c r="F34" i="16" s="1"/>
  <c r="BL27" i="20" s="1"/>
  <c r="BT18" i="7"/>
  <c r="F33" i="16"/>
  <c r="F60" i="16"/>
  <c r="BO5" i="3"/>
  <c r="BP56" i="3"/>
  <c r="BU90" i="5"/>
  <c r="BU96" i="5"/>
  <c r="BU97" i="5"/>
  <c r="BU98" i="5"/>
  <c r="BU99" i="5"/>
  <c r="BU100" i="5"/>
  <c r="BU104" i="5" s="1"/>
  <c r="G23" i="16" s="1"/>
  <c r="BU101" i="5"/>
  <c r="BU102" i="5"/>
  <c r="BU103" i="5"/>
  <c r="G38" i="16"/>
  <c r="G39" i="16"/>
  <c r="BU8" i="7"/>
  <c r="BU9" i="7"/>
  <c r="BU18" i="7"/>
  <c r="G33" i="16"/>
  <c r="G60" i="16"/>
  <c r="BP5" i="3"/>
  <c r="BQ56" i="3" s="1"/>
  <c r="BV90" i="5"/>
  <c r="BV96" i="5"/>
  <c r="BV97" i="5"/>
  <c r="BV98" i="5"/>
  <c r="BV99" i="5"/>
  <c r="BV100" i="5"/>
  <c r="BV101" i="5"/>
  <c r="BV102" i="5"/>
  <c r="BV103" i="5"/>
  <c r="H38" i="16"/>
  <c r="H39" i="16"/>
  <c r="BV8" i="7"/>
  <c r="BW8" i="7" s="1"/>
  <c r="BX8" i="7" s="1"/>
  <c r="BY8" i="7" s="1"/>
  <c r="BZ8" i="7" s="1"/>
  <c r="CA8" i="7" s="1"/>
  <c r="CB8" i="7" s="1"/>
  <c r="CC8" i="7" s="1"/>
  <c r="CD8" i="7" s="1"/>
  <c r="CE8" i="7" s="1"/>
  <c r="BV9" i="7"/>
  <c r="BW9" i="7" s="1"/>
  <c r="BX9" i="7" s="1"/>
  <c r="BV18" i="7"/>
  <c r="H33" i="16" s="1"/>
  <c r="H60" i="16"/>
  <c r="BQ5" i="3"/>
  <c r="BR56" i="3" s="1"/>
  <c r="BW90" i="5"/>
  <c r="BW96" i="5"/>
  <c r="BW97" i="5"/>
  <c r="BW100" i="5"/>
  <c r="BW101" i="5"/>
  <c r="I38" i="16"/>
  <c r="Q38" i="16" s="1"/>
  <c r="I39" i="16"/>
  <c r="BW18" i="7"/>
  <c r="I33" i="16" s="1"/>
  <c r="I60" i="16"/>
  <c r="BR5" i="3"/>
  <c r="BS56" i="3" s="1"/>
  <c r="BX13" i="5"/>
  <c r="BX90" i="5"/>
  <c r="BX96" i="5"/>
  <c r="BX97" i="5"/>
  <c r="BX98" i="5"/>
  <c r="BX99" i="5"/>
  <c r="BX105" i="5" s="1"/>
  <c r="BX100" i="5"/>
  <c r="BX101" i="5"/>
  <c r="BX102" i="5"/>
  <c r="BX103" i="5"/>
  <c r="J38" i="16"/>
  <c r="J39" i="16"/>
  <c r="BX18" i="7"/>
  <c r="J33" i="16"/>
  <c r="J60" i="16"/>
  <c r="BS5" i="3"/>
  <c r="BT56" i="3" s="1"/>
  <c r="BY90" i="5"/>
  <c r="BY98" i="5"/>
  <c r="BY102" i="5"/>
  <c r="K38" i="16"/>
  <c r="K39" i="16"/>
  <c r="BY9" i="7"/>
  <c r="BZ9" i="7" s="1"/>
  <c r="CA9" i="7" s="1"/>
  <c r="CB9" i="7" s="1"/>
  <c r="CC9" i="7" s="1"/>
  <c r="CD9" i="7" s="1"/>
  <c r="CE9" i="7" s="1"/>
  <c r="BY18" i="7"/>
  <c r="K33" i="16"/>
  <c r="K60" i="16"/>
  <c r="BT5" i="3"/>
  <c r="BU56" i="3"/>
  <c r="BZ90" i="5"/>
  <c r="BZ96" i="5"/>
  <c r="BZ97" i="5"/>
  <c r="BZ98" i="5"/>
  <c r="BZ99" i="5"/>
  <c r="BZ100" i="5"/>
  <c r="BZ101" i="5"/>
  <c r="BZ102" i="5"/>
  <c r="BZ103" i="5"/>
  <c r="L38" i="16"/>
  <c r="L39" i="16"/>
  <c r="BZ18" i="7"/>
  <c r="L33" i="16" s="1"/>
  <c r="L60" i="16"/>
  <c r="BU5" i="3"/>
  <c r="BV56" i="3" s="1"/>
  <c r="CA90" i="5"/>
  <c r="CA98" i="5"/>
  <c r="CA102" i="5"/>
  <c r="M38" i="16"/>
  <c r="M39" i="16"/>
  <c r="CA18" i="7"/>
  <c r="M33" i="16" s="1"/>
  <c r="M60" i="16"/>
  <c r="BV5" i="3"/>
  <c r="BW56" i="3" s="1"/>
  <c r="CB90" i="5"/>
  <c r="CB96" i="5"/>
  <c r="CB97" i="5"/>
  <c r="CB104" i="5" s="1"/>
  <c r="N23" i="16" s="1"/>
  <c r="CB98" i="5"/>
  <c r="CB99" i="5"/>
  <c r="CB100" i="5"/>
  <c r="CB101" i="5"/>
  <c r="CB102" i="5"/>
  <c r="CB103" i="5"/>
  <c r="N38" i="16"/>
  <c r="N39" i="16"/>
  <c r="CB18" i="7"/>
  <c r="N33" i="16"/>
  <c r="N60" i="16"/>
  <c r="BW5" i="3"/>
  <c r="BX56" i="3"/>
  <c r="CC90" i="5"/>
  <c r="CC98" i="5"/>
  <c r="CC102" i="5"/>
  <c r="O38" i="16"/>
  <c r="O39" i="16"/>
  <c r="Q39" i="16" s="1"/>
  <c r="CC18" i="7"/>
  <c r="O33" i="16" s="1"/>
  <c r="O60" i="16"/>
  <c r="BX5" i="3"/>
  <c r="BY56" i="3" s="1"/>
  <c r="CD90" i="5"/>
  <c r="CD96" i="5"/>
  <c r="CD105" i="5" s="1"/>
  <c r="CD97" i="5"/>
  <c r="CD98" i="5"/>
  <c r="CD99" i="5"/>
  <c r="CD100" i="5"/>
  <c r="CD101" i="5"/>
  <c r="CD102" i="5"/>
  <c r="CD103" i="5"/>
  <c r="P38" i="16"/>
  <c r="P39" i="16"/>
  <c r="CD18" i="7"/>
  <c r="P33" i="16" s="1"/>
  <c r="P60" i="16"/>
  <c r="BY5" i="3"/>
  <c r="BZ56" i="3" s="1"/>
  <c r="CF90" i="5"/>
  <c r="CF96" i="5"/>
  <c r="CF98" i="5"/>
  <c r="CF100" i="5"/>
  <c r="CF102" i="5"/>
  <c r="E38" i="17"/>
  <c r="E39" i="17"/>
  <c r="CF11" i="7"/>
  <c r="E32" i="17"/>
  <c r="CF18" i="7"/>
  <c r="E33" i="17" s="1"/>
  <c r="E60" i="17"/>
  <c r="Q60" i="17" s="1"/>
  <c r="H29" i="11" s="1"/>
  <c r="BZ5" i="3"/>
  <c r="CA56" i="3" s="1"/>
  <c r="F60" i="17"/>
  <c r="CA5" i="3"/>
  <c r="CB56" i="3"/>
  <c r="G60" i="17"/>
  <c r="CB5" i="3"/>
  <c r="CC56" i="3"/>
  <c r="H60" i="17"/>
  <c r="CC5" i="3"/>
  <c r="CD56" i="3" s="1"/>
  <c r="I60" i="17"/>
  <c r="CD5" i="3"/>
  <c r="CE56" i="3" s="1"/>
  <c r="J60" i="17"/>
  <c r="CE5" i="3"/>
  <c r="CF56" i="3" s="1"/>
  <c r="CL26" i="9"/>
  <c r="K64" i="17" s="1"/>
  <c r="K60" i="17"/>
  <c r="CF5" i="3"/>
  <c r="CG56" i="3" s="1"/>
  <c r="CM26" i="9"/>
  <c r="L64" i="17"/>
  <c r="L60" i="17"/>
  <c r="CG5" i="3"/>
  <c r="CH56" i="3" s="1"/>
  <c r="CN26" i="9"/>
  <c r="M64" i="17" s="1"/>
  <c r="M60" i="17"/>
  <c r="CH5" i="3"/>
  <c r="CI56" i="3" s="1"/>
  <c r="CO26" i="9"/>
  <c r="N64" i="17" s="1"/>
  <c r="N60" i="17"/>
  <c r="CI5" i="3"/>
  <c r="CJ56" i="3" s="1"/>
  <c r="CP26" i="9"/>
  <c r="O64" i="17" s="1"/>
  <c r="O60" i="17"/>
  <c r="CJ5" i="3"/>
  <c r="CK56" i="3" s="1"/>
  <c r="CQ26" i="9"/>
  <c r="P64" i="17"/>
  <c r="P60" i="17"/>
  <c r="BX27" i="20"/>
  <c r="BY27" i="20"/>
  <c r="CA27" i="20"/>
  <c r="E11" i="17"/>
  <c r="E12" i="17"/>
  <c r="Q12" i="17" s="1"/>
  <c r="E13" i="17"/>
  <c r="E14" i="17"/>
  <c r="BW15" i="20"/>
  <c r="E11" i="16"/>
  <c r="E12" i="16"/>
  <c r="E13" i="16"/>
  <c r="E14" i="16"/>
  <c r="F11" i="16"/>
  <c r="F12" i="16"/>
  <c r="F13" i="16"/>
  <c r="F14" i="16"/>
  <c r="G11" i="16"/>
  <c r="G12" i="16"/>
  <c r="G13" i="16"/>
  <c r="G14" i="16"/>
  <c r="H11" i="16"/>
  <c r="H12" i="16"/>
  <c r="H15" i="16" s="1"/>
  <c r="H13" i="16"/>
  <c r="H14" i="16"/>
  <c r="I11" i="16"/>
  <c r="I12" i="16"/>
  <c r="I13" i="16"/>
  <c r="I14" i="16"/>
  <c r="J11" i="16"/>
  <c r="J15" i="16" s="1"/>
  <c r="J12" i="16"/>
  <c r="J13" i="16"/>
  <c r="J14" i="16"/>
  <c r="K11" i="16"/>
  <c r="K12" i="16"/>
  <c r="K13" i="16"/>
  <c r="K14" i="16"/>
  <c r="L11" i="16"/>
  <c r="L12" i="16"/>
  <c r="L13" i="16"/>
  <c r="L14" i="16"/>
  <c r="M11" i="16"/>
  <c r="M12" i="16"/>
  <c r="M13" i="16"/>
  <c r="Q13" i="16" s="1"/>
  <c r="M14" i="16"/>
  <c r="N11" i="16"/>
  <c r="N15" i="16" s="1"/>
  <c r="N12" i="16"/>
  <c r="N13" i="16"/>
  <c r="N14" i="16"/>
  <c r="O11" i="16"/>
  <c r="O12" i="16"/>
  <c r="O13" i="16"/>
  <c r="O14" i="16"/>
  <c r="P11" i="16"/>
  <c r="P12" i="16"/>
  <c r="P13" i="16"/>
  <c r="P14" i="16"/>
  <c r="BL8" i="20"/>
  <c r="BM8" i="20"/>
  <c r="BN8" i="20"/>
  <c r="BO8" i="20"/>
  <c r="BP8" i="20"/>
  <c r="BQ8" i="20"/>
  <c r="BR8" i="20"/>
  <c r="BT8" i="20"/>
  <c r="BU8" i="20"/>
  <c r="BV8" i="20"/>
  <c r="BL15" i="20"/>
  <c r="BM15" i="20"/>
  <c r="BN15" i="20"/>
  <c r="BO15" i="20"/>
  <c r="BP15" i="20"/>
  <c r="BQ15" i="20"/>
  <c r="BR15" i="20"/>
  <c r="BS15" i="20"/>
  <c r="BT15" i="20"/>
  <c r="BU15" i="20"/>
  <c r="BV15" i="20"/>
  <c r="BK15" i="20"/>
  <c r="E11" i="15"/>
  <c r="E12" i="15"/>
  <c r="E13" i="15"/>
  <c r="E15" i="15" s="1"/>
  <c r="E14" i="15"/>
  <c r="F11" i="15"/>
  <c r="F15" i="15" s="1"/>
  <c r="F12" i="15"/>
  <c r="F13" i="15"/>
  <c r="F14" i="15"/>
  <c r="G11" i="15"/>
  <c r="G12" i="15"/>
  <c r="G13" i="15"/>
  <c r="G15" i="15" s="1"/>
  <c r="G14" i="15"/>
  <c r="H11" i="15"/>
  <c r="H12" i="15"/>
  <c r="H13" i="15"/>
  <c r="H14" i="15"/>
  <c r="I11" i="15"/>
  <c r="I12" i="15"/>
  <c r="I13" i="15"/>
  <c r="I14" i="15"/>
  <c r="J11" i="15"/>
  <c r="J12" i="15"/>
  <c r="J13" i="15"/>
  <c r="J14" i="15"/>
  <c r="J15" i="15" s="1"/>
  <c r="K11" i="15"/>
  <c r="K12" i="15"/>
  <c r="K15" i="15" s="1"/>
  <c r="K13" i="15"/>
  <c r="K14" i="15"/>
  <c r="L11" i="15"/>
  <c r="L12" i="15"/>
  <c r="L13" i="15"/>
  <c r="L14" i="15"/>
  <c r="M11" i="15"/>
  <c r="M12" i="15"/>
  <c r="M13" i="15"/>
  <c r="M14" i="15"/>
  <c r="N11" i="15"/>
  <c r="N12" i="15"/>
  <c r="N13" i="15"/>
  <c r="N14" i="15"/>
  <c r="O11" i="15"/>
  <c r="O12" i="15"/>
  <c r="O15" i="15" s="1"/>
  <c r="O13" i="15"/>
  <c r="O14" i="15"/>
  <c r="P11" i="15"/>
  <c r="P12" i="15"/>
  <c r="P13" i="15"/>
  <c r="P14" i="15"/>
  <c r="AZ8" i="20"/>
  <c r="BA8" i="20"/>
  <c r="BB8" i="20"/>
  <c r="BD8" i="20"/>
  <c r="BE8" i="20"/>
  <c r="BF8" i="20"/>
  <c r="BG8" i="20"/>
  <c r="BH8" i="20"/>
  <c r="BI8" i="20"/>
  <c r="BJ8" i="20"/>
  <c r="AZ15" i="20"/>
  <c r="BA15" i="20"/>
  <c r="BB15" i="20"/>
  <c r="BC15" i="20"/>
  <c r="BD15" i="20"/>
  <c r="BE15" i="20"/>
  <c r="BF15" i="20"/>
  <c r="BG15" i="20"/>
  <c r="BH15" i="20"/>
  <c r="BI15" i="20"/>
  <c r="BJ15" i="20"/>
  <c r="AY27" i="20"/>
  <c r="AY15" i="20"/>
  <c r="AY8" i="20"/>
  <c r="F20" i="3"/>
  <c r="F23" i="3" s="1"/>
  <c r="F44" i="3"/>
  <c r="F49" i="3"/>
  <c r="F50" i="3" s="1"/>
  <c r="F11" i="6"/>
  <c r="F13" i="6" s="1"/>
  <c r="F12" i="6"/>
  <c r="E11" i="14"/>
  <c r="E12" i="14"/>
  <c r="E15" i="14" s="1"/>
  <c r="E13" i="14"/>
  <c r="E14" i="14"/>
  <c r="F11" i="14"/>
  <c r="F12" i="14"/>
  <c r="F13" i="14"/>
  <c r="F14" i="14"/>
  <c r="G11" i="14"/>
  <c r="G12" i="14"/>
  <c r="G13" i="14"/>
  <c r="G14" i="14"/>
  <c r="H11" i="14"/>
  <c r="H12" i="14"/>
  <c r="H13" i="14"/>
  <c r="H14" i="14"/>
  <c r="H15" i="14" s="1"/>
  <c r="I11" i="14"/>
  <c r="I12" i="14"/>
  <c r="I13" i="14"/>
  <c r="I14" i="14"/>
  <c r="J11" i="14"/>
  <c r="J12" i="14"/>
  <c r="J15" i="14" s="1"/>
  <c r="J13" i="14"/>
  <c r="J14" i="14"/>
  <c r="K11" i="14"/>
  <c r="K12" i="14"/>
  <c r="K13" i="14"/>
  <c r="K14" i="14"/>
  <c r="L11" i="14"/>
  <c r="L12" i="14"/>
  <c r="L13" i="14"/>
  <c r="L14" i="14"/>
  <c r="L15" i="14"/>
  <c r="M11" i="14"/>
  <c r="M12" i="14"/>
  <c r="M15" i="14" s="1"/>
  <c r="M13" i="14"/>
  <c r="M14" i="14"/>
  <c r="N11" i="14"/>
  <c r="N12" i="14"/>
  <c r="N13" i="14"/>
  <c r="Q13" i="14" s="1"/>
  <c r="N14" i="14"/>
  <c r="O11" i="14"/>
  <c r="O12" i="14"/>
  <c r="O13" i="14"/>
  <c r="O14" i="14"/>
  <c r="P11" i="14"/>
  <c r="P12" i="14"/>
  <c r="P13" i="14"/>
  <c r="P14" i="14"/>
  <c r="AN8" i="20"/>
  <c r="AO8" i="20"/>
  <c r="AP8" i="20"/>
  <c r="AQ8" i="20"/>
  <c r="AR8" i="20"/>
  <c r="AS8" i="20"/>
  <c r="AT8" i="20"/>
  <c r="AV8" i="20"/>
  <c r="AW8" i="20"/>
  <c r="AX8" i="20"/>
  <c r="AN15" i="20"/>
  <c r="AO15" i="20"/>
  <c r="AP15" i="20"/>
  <c r="AQ15" i="20"/>
  <c r="AR15" i="20"/>
  <c r="AS15" i="20"/>
  <c r="AT15" i="20"/>
  <c r="AU15" i="20"/>
  <c r="AV15" i="20"/>
  <c r="AW15" i="20"/>
  <c r="AX15" i="20"/>
  <c r="AM15" i="20"/>
  <c r="E11" i="13"/>
  <c r="E15" i="13" s="1"/>
  <c r="E12" i="13"/>
  <c r="E13" i="13"/>
  <c r="E14" i="13"/>
  <c r="F11" i="13"/>
  <c r="F15" i="13" s="1"/>
  <c r="F12" i="13"/>
  <c r="F13" i="13"/>
  <c r="F14" i="13"/>
  <c r="G11" i="13"/>
  <c r="G12" i="13"/>
  <c r="G13" i="13"/>
  <c r="G15" i="13" s="1"/>
  <c r="G14" i="13"/>
  <c r="H7" i="13"/>
  <c r="H11" i="13"/>
  <c r="H12" i="13"/>
  <c r="H13" i="13"/>
  <c r="H14" i="13"/>
  <c r="H15" i="13"/>
  <c r="I11" i="13"/>
  <c r="I15" i="13" s="1"/>
  <c r="I12" i="13"/>
  <c r="I13" i="13"/>
  <c r="I14" i="13"/>
  <c r="J11" i="13"/>
  <c r="J12" i="13"/>
  <c r="J13" i="13"/>
  <c r="J15" i="13" s="1"/>
  <c r="J14" i="13"/>
  <c r="K11" i="13"/>
  <c r="K12" i="13"/>
  <c r="K15" i="13" s="1"/>
  <c r="K13" i="13"/>
  <c r="K14" i="13"/>
  <c r="L11" i="13"/>
  <c r="L12" i="13"/>
  <c r="L15" i="13" s="1"/>
  <c r="L13" i="13"/>
  <c r="L14" i="13"/>
  <c r="M11" i="13"/>
  <c r="M12" i="13"/>
  <c r="M13" i="13"/>
  <c r="M14" i="13"/>
  <c r="N11" i="13"/>
  <c r="N12" i="13"/>
  <c r="N15" i="13" s="1"/>
  <c r="N13" i="13"/>
  <c r="N14" i="13"/>
  <c r="O11" i="13"/>
  <c r="O12" i="13"/>
  <c r="O15" i="13" s="1"/>
  <c r="O13" i="13"/>
  <c r="O14" i="13"/>
  <c r="P11" i="13"/>
  <c r="P12" i="13"/>
  <c r="P13" i="13"/>
  <c r="P14" i="13"/>
  <c r="AB7" i="20"/>
  <c r="AC7" i="20"/>
  <c r="AD7" i="20"/>
  <c r="AE7" i="20"/>
  <c r="AB8" i="20"/>
  <c r="AC8" i="20"/>
  <c r="AD8" i="20"/>
  <c r="AF8" i="20"/>
  <c r="AG8" i="20"/>
  <c r="AH8" i="20"/>
  <c r="AI8" i="20"/>
  <c r="AJ8" i="20"/>
  <c r="AK8" i="20"/>
  <c r="AL8" i="20"/>
  <c r="AB15" i="20"/>
  <c r="AC15" i="20"/>
  <c r="AD15" i="20"/>
  <c r="AE15" i="20"/>
  <c r="AF15" i="20"/>
  <c r="AG15" i="20"/>
  <c r="AH15" i="20"/>
  <c r="AI15" i="20"/>
  <c r="AJ15" i="20"/>
  <c r="AK15" i="20"/>
  <c r="AL15" i="20"/>
  <c r="AM3" i="20"/>
  <c r="AA15" i="20"/>
  <c r="AA8" i="20"/>
  <c r="AA7" i="20"/>
  <c r="R20" i="3"/>
  <c r="R23" i="3" s="1"/>
  <c r="R41" i="3"/>
  <c r="R44" i="3" s="1"/>
  <c r="E6" i="10" s="1"/>
  <c r="R42" i="3"/>
  <c r="E7" i="10"/>
  <c r="E11" i="10"/>
  <c r="E12" i="10"/>
  <c r="Q12" i="10" s="1"/>
  <c r="E13" i="10"/>
  <c r="E14" i="10"/>
  <c r="F7" i="10"/>
  <c r="F11" i="10"/>
  <c r="F12" i="10"/>
  <c r="F13" i="10"/>
  <c r="F14" i="10"/>
  <c r="F15" i="10" s="1"/>
  <c r="G6" i="10"/>
  <c r="G11" i="10"/>
  <c r="G12" i="10"/>
  <c r="G13" i="10"/>
  <c r="G14" i="10"/>
  <c r="H6" i="10"/>
  <c r="H7" i="10"/>
  <c r="H11" i="10"/>
  <c r="H12" i="10"/>
  <c r="H13" i="10"/>
  <c r="H14" i="10"/>
  <c r="I7" i="10"/>
  <c r="I11" i="10"/>
  <c r="I12" i="10"/>
  <c r="I15" i="10" s="1"/>
  <c r="I13" i="10"/>
  <c r="I14" i="10"/>
  <c r="J11" i="10"/>
  <c r="J12" i="10"/>
  <c r="J15" i="10" s="1"/>
  <c r="J13" i="10"/>
  <c r="J14" i="10"/>
  <c r="K11" i="10"/>
  <c r="Q11" i="10" s="1"/>
  <c r="K12" i="10"/>
  <c r="K13" i="10"/>
  <c r="K14" i="10"/>
  <c r="L11" i="10"/>
  <c r="L12" i="10"/>
  <c r="L13" i="10"/>
  <c r="L14" i="10"/>
  <c r="M7" i="10"/>
  <c r="M11" i="10"/>
  <c r="M12" i="10"/>
  <c r="M13" i="10"/>
  <c r="M14" i="10"/>
  <c r="N11" i="10"/>
  <c r="N12" i="10"/>
  <c r="N13" i="10"/>
  <c r="N14" i="10"/>
  <c r="O11" i="10"/>
  <c r="O12" i="10"/>
  <c r="O13" i="10"/>
  <c r="O14" i="10"/>
  <c r="P7" i="10"/>
  <c r="P11" i="10"/>
  <c r="P12" i="10"/>
  <c r="P15" i="10" s="1"/>
  <c r="P13" i="10"/>
  <c r="P14" i="10"/>
  <c r="P7" i="20"/>
  <c r="Q7" i="20"/>
  <c r="R7" i="20"/>
  <c r="S7" i="20"/>
  <c r="T7" i="20"/>
  <c r="U7" i="20"/>
  <c r="V7" i="20"/>
  <c r="W7" i="20"/>
  <c r="X7" i="20"/>
  <c r="Y7" i="20"/>
  <c r="Z7" i="20"/>
  <c r="P8" i="20"/>
  <c r="Q8" i="20"/>
  <c r="R8" i="20"/>
  <c r="S8" i="20"/>
  <c r="T8" i="20"/>
  <c r="U8" i="20"/>
  <c r="V8" i="20"/>
  <c r="X8" i="20"/>
  <c r="Y8" i="20"/>
  <c r="Z8" i="20"/>
  <c r="P15" i="20"/>
  <c r="Q15" i="20"/>
  <c r="R15" i="20"/>
  <c r="S15" i="20"/>
  <c r="T15" i="20"/>
  <c r="U15" i="20"/>
  <c r="V15" i="20"/>
  <c r="W15" i="20"/>
  <c r="X15" i="20"/>
  <c r="Y15" i="20"/>
  <c r="Z15" i="20"/>
  <c r="E38" i="25"/>
  <c r="E39" i="25"/>
  <c r="F16" i="9"/>
  <c r="E40" i="25"/>
  <c r="O15" i="20"/>
  <c r="O8" i="20"/>
  <c r="O7" i="20"/>
  <c r="I6" i="25"/>
  <c r="I7" i="25"/>
  <c r="I11" i="25"/>
  <c r="I12" i="25"/>
  <c r="I13" i="25"/>
  <c r="I15" i="25" s="1"/>
  <c r="I14" i="25"/>
  <c r="J6" i="25"/>
  <c r="J11" i="25"/>
  <c r="J12" i="25"/>
  <c r="J15" i="25" s="1"/>
  <c r="J13" i="25"/>
  <c r="J14" i="25"/>
  <c r="K6" i="25"/>
  <c r="K11" i="25"/>
  <c r="K12" i="25"/>
  <c r="K15" i="25" s="1"/>
  <c r="K13" i="25"/>
  <c r="K14" i="25"/>
  <c r="L11" i="25"/>
  <c r="L12" i="25"/>
  <c r="L13" i="25"/>
  <c r="L14" i="25"/>
  <c r="L15" i="25" s="1"/>
  <c r="M11" i="25"/>
  <c r="M12" i="25"/>
  <c r="M15" i="25" s="1"/>
  <c r="M13" i="25"/>
  <c r="M14" i="25"/>
  <c r="N7" i="25"/>
  <c r="N11" i="25"/>
  <c r="N12" i="25"/>
  <c r="N13" i="25"/>
  <c r="N14" i="25"/>
  <c r="O7" i="25"/>
  <c r="O11" i="25"/>
  <c r="O12" i="25"/>
  <c r="O13" i="25"/>
  <c r="O14" i="25"/>
  <c r="P7" i="25"/>
  <c r="P11" i="25"/>
  <c r="P12" i="25"/>
  <c r="P13" i="25"/>
  <c r="P14" i="25"/>
  <c r="E22" i="25"/>
  <c r="F98" i="5"/>
  <c r="F99" i="5"/>
  <c r="F100" i="5"/>
  <c r="F101" i="5"/>
  <c r="F102" i="5"/>
  <c r="F103" i="5"/>
  <c r="F11" i="7"/>
  <c r="E32" i="25"/>
  <c r="F18" i="7"/>
  <c r="E33" i="25" s="1"/>
  <c r="Q33" i="25" s="1"/>
  <c r="E4" i="25"/>
  <c r="E6" i="25"/>
  <c r="E7" i="25"/>
  <c r="E11" i="25"/>
  <c r="E12" i="25"/>
  <c r="E13" i="25"/>
  <c r="E15" i="25" s="1"/>
  <c r="E14" i="25"/>
  <c r="F7" i="25"/>
  <c r="F11" i="25"/>
  <c r="Q11" i="25" s="1"/>
  <c r="F12" i="25"/>
  <c r="F13" i="25"/>
  <c r="F14" i="25"/>
  <c r="G6" i="25"/>
  <c r="G7" i="25"/>
  <c r="G11" i="25"/>
  <c r="G12" i="25"/>
  <c r="G15" i="25" s="1"/>
  <c r="G13" i="25"/>
  <c r="G14" i="25"/>
  <c r="H6" i="25"/>
  <c r="H7" i="25"/>
  <c r="H11" i="25"/>
  <c r="H12" i="25"/>
  <c r="H13" i="25"/>
  <c r="H14" i="25"/>
  <c r="Z3" i="20"/>
  <c r="Y3" i="20"/>
  <c r="X3" i="20"/>
  <c r="W3" i="20"/>
  <c r="V3" i="20"/>
  <c r="U3" i="20"/>
  <c r="T3" i="20"/>
  <c r="S3" i="20"/>
  <c r="R3" i="20"/>
  <c r="Q3" i="20"/>
  <c r="P3" i="20"/>
  <c r="O3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C16" i="20"/>
  <c r="C3" i="20"/>
  <c r="D3" i="20"/>
  <c r="G3" i="20"/>
  <c r="H3" i="20"/>
  <c r="K3" i="20"/>
  <c r="L3" i="20"/>
  <c r="E3" i="20"/>
  <c r="F3" i="20"/>
  <c r="I3" i="20"/>
  <c r="J3" i="20"/>
  <c r="M3" i="20"/>
  <c r="C6" i="20"/>
  <c r="D6" i="20"/>
  <c r="E6" i="20"/>
  <c r="F6" i="20"/>
  <c r="C7" i="20"/>
  <c r="D7" i="20"/>
  <c r="E7" i="20"/>
  <c r="F7" i="20"/>
  <c r="G7" i="20"/>
  <c r="H7" i="20"/>
  <c r="I7" i="20"/>
  <c r="J7" i="20"/>
  <c r="K7" i="20"/>
  <c r="L7" i="20"/>
  <c r="M7" i="20"/>
  <c r="C8" i="20"/>
  <c r="D8" i="20"/>
  <c r="E8" i="20"/>
  <c r="F8" i="20"/>
  <c r="G8" i="20"/>
  <c r="H8" i="20"/>
  <c r="I8" i="20"/>
  <c r="J8" i="20"/>
  <c r="K8" i="20"/>
  <c r="L8" i="20"/>
  <c r="M8" i="20"/>
  <c r="C9" i="20"/>
  <c r="N8" i="20"/>
  <c r="N7" i="20"/>
  <c r="N3" i="20"/>
  <c r="A24" i="11"/>
  <c r="E60" i="25"/>
  <c r="Q49" i="25"/>
  <c r="B22" i="11" s="1"/>
  <c r="F56" i="3"/>
  <c r="CR17" i="9"/>
  <c r="CR15" i="9"/>
  <c r="CE17" i="9"/>
  <c r="CE15" i="9"/>
  <c r="BR17" i="9"/>
  <c r="BR15" i="9"/>
  <c r="BE17" i="9"/>
  <c r="BE15" i="9"/>
  <c r="AR17" i="9"/>
  <c r="AR15" i="9"/>
  <c r="AE17" i="9"/>
  <c r="AE15" i="9"/>
  <c r="R17" i="9"/>
  <c r="R15" i="9"/>
  <c r="BP105" i="5"/>
  <c r="AE43" i="5"/>
  <c r="R81" i="5"/>
  <c r="R84" i="5"/>
  <c r="R83" i="5"/>
  <c r="R82" i="5"/>
  <c r="R17" i="7"/>
  <c r="R16" i="7"/>
  <c r="R15" i="7"/>
  <c r="R14" i="7"/>
  <c r="R9" i="7"/>
  <c r="R7" i="7"/>
  <c r="F3" i="7"/>
  <c r="R90" i="5"/>
  <c r="P39" i="3"/>
  <c r="M39" i="3"/>
  <c r="L39" i="3"/>
  <c r="K39" i="3"/>
  <c r="J39" i="3"/>
  <c r="I39" i="3"/>
  <c r="H39" i="3"/>
  <c r="G39" i="3"/>
  <c r="F39" i="3"/>
  <c r="Q5" i="3"/>
  <c r="R56" i="3" s="1"/>
  <c r="Q39" i="25"/>
  <c r="Q38" i="25"/>
  <c r="C33" i="25"/>
  <c r="C32" i="25"/>
  <c r="C27" i="25"/>
  <c r="C7" i="25"/>
  <c r="C14" i="25" s="1"/>
  <c r="C6" i="25"/>
  <c r="C13" i="25" s="1"/>
  <c r="C5" i="25"/>
  <c r="C12" i="25" s="1"/>
  <c r="C4" i="25"/>
  <c r="C11" i="25" s="1"/>
  <c r="A19" i="11"/>
  <c r="A12" i="11"/>
  <c r="A11" i="11"/>
  <c r="AA3" i="20"/>
  <c r="AB3" i="20"/>
  <c r="AC3" i="20"/>
  <c r="AD3" i="20"/>
  <c r="AE3" i="20"/>
  <c r="AF3" i="20"/>
  <c r="AG3" i="20"/>
  <c r="AH3" i="20"/>
  <c r="AI3" i="20"/>
  <c r="AJ3" i="20"/>
  <c r="AK3" i="20"/>
  <c r="AL3" i="20"/>
  <c r="AN3" i="20"/>
  <c r="AO3" i="20"/>
  <c r="AP3" i="20"/>
  <c r="AQ3" i="20"/>
  <c r="AR3" i="20"/>
  <c r="AS3" i="20"/>
  <c r="AT3" i="20"/>
  <c r="AU3" i="20"/>
  <c r="AV3" i="20"/>
  <c r="AW3" i="20"/>
  <c r="AX3" i="20"/>
  <c r="AY3" i="20"/>
  <c r="AZ3" i="20"/>
  <c r="BA3" i="20"/>
  <c r="BB3" i="20"/>
  <c r="BC3" i="20"/>
  <c r="BD3" i="20"/>
  <c r="BE3" i="20"/>
  <c r="BF3" i="20"/>
  <c r="BG3" i="20"/>
  <c r="BH3" i="20"/>
  <c r="BI3" i="20"/>
  <c r="BJ3" i="20"/>
  <c r="BK3" i="20"/>
  <c r="BL3" i="20"/>
  <c r="BM3" i="20"/>
  <c r="BN3" i="20"/>
  <c r="BO3" i="20"/>
  <c r="BP3" i="20"/>
  <c r="BQ3" i="20"/>
  <c r="BR3" i="20"/>
  <c r="BS3" i="20"/>
  <c r="BT3" i="20"/>
  <c r="BU3" i="20"/>
  <c r="BV3" i="20"/>
  <c r="BW3" i="20"/>
  <c r="BX3" i="20"/>
  <c r="BY3" i="20"/>
  <c r="BZ3" i="20"/>
  <c r="CA3" i="20"/>
  <c r="CB3" i="20"/>
  <c r="CC3" i="20"/>
  <c r="CD3" i="20"/>
  <c r="CE3" i="20"/>
  <c r="CF3" i="20"/>
  <c r="CG3" i="20"/>
  <c r="CH3" i="20"/>
  <c r="C7" i="17"/>
  <c r="C14" i="17" s="1"/>
  <c r="C6" i="17"/>
  <c r="C13" i="17" s="1"/>
  <c r="C5" i="17"/>
  <c r="C12" i="17" s="1"/>
  <c r="C4" i="17"/>
  <c r="C11" i="17" s="1"/>
  <c r="C7" i="16"/>
  <c r="C14" i="16" s="1"/>
  <c r="C6" i="16"/>
  <c r="C13" i="16" s="1"/>
  <c r="C5" i="16"/>
  <c r="C12" i="16"/>
  <c r="C4" i="16"/>
  <c r="C11" i="16" s="1"/>
  <c r="C7" i="15"/>
  <c r="C14" i="15" s="1"/>
  <c r="C6" i="15"/>
  <c r="C13" i="15" s="1"/>
  <c r="C5" i="15"/>
  <c r="C12" i="15"/>
  <c r="C4" i="15"/>
  <c r="C11" i="15" s="1"/>
  <c r="C7" i="14"/>
  <c r="C14" i="14" s="1"/>
  <c r="C6" i="14"/>
  <c r="C13" i="14" s="1"/>
  <c r="C5" i="14"/>
  <c r="C12" i="14" s="1"/>
  <c r="C4" i="14"/>
  <c r="C11" i="14" s="1"/>
  <c r="C7" i="13"/>
  <c r="C14" i="13" s="1"/>
  <c r="C6" i="13"/>
  <c r="C13" i="13" s="1"/>
  <c r="C5" i="13"/>
  <c r="C12" i="13" s="1"/>
  <c r="C4" i="13"/>
  <c r="C11" i="13" s="1"/>
  <c r="Q14" i="17"/>
  <c r="Q13" i="17"/>
  <c r="Q13" i="10"/>
  <c r="C7" i="10"/>
  <c r="C14" i="10"/>
  <c r="C6" i="10"/>
  <c r="C13" i="10" s="1"/>
  <c r="C5" i="10"/>
  <c r="C12" i="10" s="1"/>
  <c r="C4" i="10"/>
  <c r="C11" i="10" s="1"/>
  <c r="BA8" i="3"/>
  <c r="CK5" i="3"/>
  <c r="CR90" i="5"/>
  <c r="Q39" i="13"/>
  <c r="C27" i="13"/>
  <c r="C27" i="14"/>
  <c r="C27" i="15"/>
  <c r="C27" i="16"/>
  <c r="C27" i="17"/>
  <c r="C27" i="10"/>
  <c r="AE15" i="7"/>
  <c r="CR8" i="7"/>
  <c r="CR9" i="7"/>
  <c r="CR10" i="7"/>
  <c r="BR9" i="7"/>
  <c r="BE9" i="7"/>
  <c r="CR17" i="7"/>
  <c r="CE17" i="7"/>
  <c r="BR17" i="7"/>
  <c r="BE17" i="7"/>
  <c r="AR17" i="7"/>
  <c r="AE17" i="7"/>
  <c r="CR15" i="7"/>
  <c r="CE15" i="7"/>
  <c r="BR15" i="7"/>
  <c r="BE15" i="7"/>
  <c r="AR15" i="7"/>
  <c r="CF3" i="7"/>
  <c r="AJ42" i="5"/>
  <c r="AI42" i="5"/>
  <c r="AH42" i="5"/>
  <c r="AG42" i="5"/>
  <c r="AB39" i="3"/>
  <c r="Y39" i="3"/>
  <c r="X39" i="3"/>
  <c r="W39" i="3"/>
  <c r="V39" i="3"/>
  <c r="U39" i="3"/>
  <c r="T39" i="3"/>
  <c r="S39" i="3"/>
  <c r="R39" i="3"/>
  <c r="AF42" i="5"/>
  <c r="AE16" i="7"/>
  <c r="AR16" i="7"/>
  <c r="BE16" i="7"/>
  <c r="BR16" i="7"/>
  <c r="CE16" i="7"/>
  <c r="CR16" i="7"/>
  <c r="C33" i="13"/>
  <c r="C33" i="14"/>
  <c r="C33" i="15"/>
  <c r="C33" i="16"/>
  <c r="C33" i="17"/>
  <c r="C33" i="10"/>
  <c r="C32" i="13"/>
  <c r="C32" i="14"/>
  <c r="C32" i="15"/>
  <c r="C32" i="16"/>
  <c r="C32" i="17"/>
  <c r="C32" i="10"/>
  <c r="AE9" i="7"/>
  <c r="CR14" i="7"/>
  <c r="CE14" i="7"/>
  <c r="BR14" i="7"/>
  <c r="BE14" i="7"/>
  <c r="AR14" i="7"/>
  <c r="AE14" i="7"/>
  <c r="CE90" i="5"/>
  <c r="Q38" i="10"/>
  <c r="Q39" i="17"/>
  <c r="Q38" i="17"/>
  <c r="Q38" i="15"/>
  <c r="Q39" i="14"/>
  <c r="Q33" i="14"/>
  <c r="CR18" i="7"/>
  <c r="Q33" i="17"/>
  <c r="CG3" i="7"/>
  <c r="AS3" i="7"/>
  <c r="AE10" i="7"/>
  <c r="BS3" i="7"/>
  <c r="BF3" i="7"/>
  <c r="Q60" i="15"/>
  <c r="F29" i="11" s="1"/>
  <c r="Q60" i="14"/>
  <c r="E29" i="11"/>
  <c r="Q60" i="10"/>
  <c r="C29" i="11" s="1"/>
  <c r="CH3" i="7"/>
  <c r="T3" i="7"/>
  <c r="CJ3" i="7"/>
  <c r="CR7" i="7"/>
  <c r="N15" i="25" l="1"/>
  <c r="G15" i="10"/>
  <c r="H15" i="25"/>
  <c r="Q14" i="13"/>
  <c r="Q14" i="25"/>
  <c r="M15" i="10"/>
  <c r="N15" i="15"/>
  <c r="P15" i="16"/>
  <c r="P15" i="25"/>
  <c r="P15" i="14"/>
  <c r="I15" i="14"/>
  <c r="M15" i="15"/>
  <c r="AH50" i="3"/>
  <c r="I7" i="13" s="1"/>
  <c r="Q13" i="15"/>
  <c r="Q11" i="13"/>
  <c r="Q11" i="14"/>
  <c r="O15" i="16"/>
  <c r="K15" i="16"/>
  <c r="AO8" i="3"/>
  <c r="Q13" i="13"/>
  <c r="Q12" i="25"/>
  <c r="O15" i="25"/>
  <c r="G15" i="16"/>
  <c r="S44" i="3"/>
  <c r="F6" i="10" s="1"/>
  <c r="Q14" i="16"/>
  <c r="BM8" i="3"/>
  <c r="F15" i="25"/>
  <c r="R13" i="3"/>
  <c r="K15" i="10"/>
  <c r="F15" i="16"/>
  <c r="BU105" i="5"/>
  <c r="BX104" i="5"/>
  <c r="J23" i="16" s="1"/>
  <c r="CB14" i="5"/>
  <c r="CB105" i="5"/>
  <c r="BO105" i="5"/>
  <c r="BC105" i="5"/>
  <c r="BC13" i="5"/>
  <c r="BA87" i="5"/>
  <c r="BA91" i="5" s="1"/>
  <c r="BA92" i="5" s="1"/>
  <c r="M22" i="14" s="1"/>
  <c r="BA13" i="5"/>
  <c r="X105" i="5"/>
  <c r="X75" i="5"/>
  <c r="T20" i="20" s="1"/>
  <c r="W104" i="5"/>
  <c r="I23" i="10" s="1"/>
  <c r="F87" i="5"/>
  <c r="F13" i="5"/>
  <c r="O14" i="5"/>
  <c r="I66" i="5"/>
  <c r="F23" i="20" s="1"/>
  <c r="CQ98" i="5"/>
  <c r="CQ84" i="5"/>
  <c r="CQ63" i="5"/>
  <c r="CQ33" i="5"/>
  <c r="CP103" i="5"/>
  <c r="CP73" i="5"/>
  <c r="CP61" i="5"/>
  <c r="CP34" i="5"/>
  <c r="CP12" i="5"/>
  <c r="CO21" i="5"/>
  <c r="CM99" i="5"/>
  <c r="CM36" i="5"/>
  <c r="CL96" i="5"/>
  <c r="CL73" i="5"/>
  <c r="CL38" i="5"/>
  <c r="CL12" i="5"/>
  <c r="CQ96" i="5"/>
  <c r="CQ81" i="5"/>
  <c r="CQ60" i="5"/>
  <c r="CQ30" i="5"/>
  <c r="CP101" i="5"/>
  <c r="CP86" i="5"/>
  <c r="CP71" i="5"/>
  <c r="CP40" i="5"/>
  <c r="CP32" i="5"/>
  <c r="CP24" i="5"/>
  <c r="CO83" i="5"/>
  <c r="CO33" i="5"/>
  <c r="CL70" i="5"/>
  <c r="CL36" i="5"/>
  <c r="CL25" i="5"/>
  <c r="CJ24" i="5"/>
  <c r="CJ29" i="5"/>
  <c r="CJ34" i="5"/>
  <c r="CJ40" i="5"/>
  <c r="CJ64" i="5"/>
  <c r="CJ81" i="5"/>
  <c r="CJ100" i="5"/>
  <c r="CJ54" i="5"/>
  <c r="CJ20" i="5"/>
  <c r="CJ25" i="5"/>
  <c r="CJ30" i="5"/>
  <c r="CJ36" i="5"/>
  <c r="CJ60" i="5"/>
  <c r="CJ11" i="5"/>
  <c r="CJ21" i="5"/>
  <c r="CJ26" i="5"/>
  <c r="CJ32" i="5"/>
  <c r="CJ37" i="5"/>
  <c r="CJ62" i="5"/>
  <c r="CJ71" i="5"/>
  <c r="CJ84" i="5"/>
  <c r="CJ97" i="5"/>
  <c r="CJ103" i="5"/>
  <c r="CP11" i="5"/>
  <c r="CP14" i="5" s="1"/>
  <c r="CP21" i="5"/>
  <c r="CP25" i="5"/>
  <c r="CP29" i="5"/>
  <c r="CP33" i="5"/>
  <c r="CP37" i="5"/>
  <c r="CP60" i="5"/>
  <c r="CP64" i="5"/>
  <c r="CP72" i="5"/>
  <c r="CP83" i="5"/>
  <c r="CP98" i="5"/>
  <c r="CP102" i="5"/>
  <c r="CP54" i="5"/>
  <c r="CP19" i="5"/>
  <c r="CP23" i="5"/>
  <c r="CP27" i="5"/>
  <c r="CP31" i="5"/>
  <c r="CP35" i="5"/>
  <c r="CP39" i="5"/>
  <c r="CP62" i="5"/>
  <c r="CP70" i="5"/>
  <c r="CP74" i="5" s="1"/>
  <c r="CG24" i="20" s="1"/>
  <c r="CP81" i="5"/>
  <c r="CP85" i="5"/>
  <c r="CP96" i="5"/>
  <c r="CP100" i="5"/>
  <c r="CO20" i="5"/>
  <c r="CO28" i="5"/>
  <c r="CO36" i="5"/>
  <c r="CO63" i="5"/>
  <c r="CO84" i="5"/>
  <c r="CO100" i="5"/>
  <c r="CO11" i="5"/>
  <c r="CO24" i="5"/>
  <c r="CO32" i="5"/>
  <c r="CO40" i="5"/>
  <c r="CO73" i="5"/>
  <c r="CO96" i="5"/>
  <c r="CL24" i="5"/>
  <c r="CL29" i="5"/>
  <c r="CL34" i="5"/>
  <c r="CL40" i="5"/>
  <c r="CL64" i="5"/>
  <c r="CL81" i="5"/>
  <c r="CL100" i="5"/>
  <c r="CL11" i="5"/>
  <c r="CL21" i="5"/>
  <c r="CL26" i="5"/>
  <c r="CL32" i="5"/>
  <c r="CL37" i="5"/>
  <c r="CL62" i="5"/>
  <c r="CL71" i="5"/>
  <c r="CL84" i="5"/>
  <c r="CL97" i="5"/>
  <c r="CL103" i="5"/>
  <c r="CQ54" i="5"/>
  <c r="CQ21" i="5"/>
  <c r="CQ26" i="5"/>
  <c r="CQ31" i="5"/>
  <c r="CQ37" i="5"/>
  <c r="CQ61" i="5"/>
  <c r="CQ70" i="5"/>
  <c r="CQ82" i="5"/>
  <c r="CQ100" i="5"/>
  <c r="CQ12" i="5"/>
  <c r="CQ23" i="5"/>
  <c r="CQ29" i="5"/>
  <c r="CQ34" i="5"/>
  <c r="CQ39" i="5"/>
  <c r="CQ64" i="5"/>
  <c r="CQ72" i="5"/>
  <c r="CQ85" i="5"/>
  <c r="CQ97" i="5"/>
  <c r="CQ102" i="5"/>
  <c r="CP97" i="5"/>
  <c r="CP82" i="5"/>
  <c r="CP63" i="5"/>
  <c r="CP66" i="5" s="1"/>
  <c r="CG23" i="20" s="1"/>
  <c r="CP36" i="5"/>
  <c r="CP28" i="5"/>
  <c r="CP20" i="5"/>
  <c r="CO99" i="5"/>
  <c r="CO62" i="5"/>
  <c r="CO25" i="5"/>
  <c r="CM23" i="5"/>
  <c r="CM39" i="5"/>
  <c r="CM82" i="5"/>
  <c r="CM55" i="5"/>
  <c r="CM31" i="5"/>
  <c r="CM65" i="5"/>
  <c r="CM98" i="5"/>
  <c r="CL99" i="5"/>
  <c r="CL83" i="5"/>
  <c r="CL60" i="5"/>
  <c r="CL30" i="5"/>
  <c r="CL20" i="5"/>
  <c r="CQ22" i="5"/>
  <c r="CP26" i="5"/>
  <c r="CO37" i="5"/>
  <c r="CL28" i="5"/>
  <c r="CF101" i="5"/>
  <c r="CF97" i="5"/>
  <c r="CI97" i="5"/>
  <c r="CI82" i="5"/>
  <c r="CI36" i="5"/>
  <c r="CI27" i="5"/>
  <c r="CI11" i="5"/>
  <c r="CF86" i="5"/>
  <c r="CF33" i="5"/>
  <c r="CH11" i="5"/>
  <c r="CG100" i="5"/>
  <c r="CG96" i="5"/>
  <c r="CG84" i="5"/>
  <c r="CG71" i="5"/>
  <c r="CG38" i="5"/>
  <c r="CG32" i="5"/>
  <c r="CG27" i="5"/>
  <c r="CG22" i="5"/>
  <c r="CG55" i="5"/>
  <c r="CF103" i="5"/>
  <c r="CF99" i="5"/>
  <c r="CN13" i="5"/>
  <c r="CI102" i="5"/>
  <c r="CI86" i="5"/>
  <c r="CI71" i="5"/>
  <c r="CI32" i="5"/>
  <c r="CI20" i="5"/>
  <c r="CF11" i="5"/>
  <c r="CF13" i="5" s="1"/>
  <c r="CH102" i="5"/>
  <c r="CH81" i="5"/>
  <c r="CH39" i="5"/>
  <c r="CH31" i="5"/>
  <c r="CH23" i="5"/>
  <c r="CG82" i="5"/>
  <c r="CG70" i="5"/>
  <c r="CG36" i="5"/>
  <c r="CG31" i="5"/>
  <c r="CG26" i="5"/>
  <c r="CG20" i="5"/>
  <c r="CC101" i="5"/>
  <c r="CC97" i="5"/>
  <c r="CA101" i="5"/>
  <c r="CA97" i="5"/>
  <c r="BZ105" i="5"/>
  <c r="BY101" i="5"/>
  <c r="BY97" i="5"/>
  <c r="BT101" i="5"/>
  <c r="BT97" i="5"/>
  <c r="CC29" i="5"/>
  <c r="CA82" i="5"/>
  <c r="CA37" i="5"/>
  <c r="CA29" i="5"/>
  <c r="CA21" i="5"/>
  <c r="CA55" i="5"/>
  <c r="BY85" i="5"/>
  <c r="BY81" i="5"/>
  <c r="BY40" i="5"/>
  <c r="BY36" i="5"/>
  <c r="BY32" i="5"/>
  <c r="BY28" i="5"/>
  <c r="BY24" i="5"/>
  <c r="BY20" i="5"/>
  <c r="BY71" i="5"/>
  <c r="BV14" i="5"/>
  <c r="BT29" i="5"/>
  <c r="CC100" i="5"/>
  <c r="CC96" i="5"/>
  <c r="CA100" i="5"/>
  <c r="CA104" i="5" s="1"/>
  <c r="M23" i="16" s="1"/>
  <c r="CA96" i="5"/>
  <c r="BY100" i="5"/>
  <c r="BY96" i="5"/>
  <c r="BW103" i="5"/>
  <c r="BW104" i="5" s="1"/>
  <c r="I23" i="16" s="1"/>
  <c r="BW99" i="5"/>
  <c r="BT100" i="5"/>
  <c r="BT96" i="5"/>
  <c r="BS102" i="5"/>
  <c r="BS98" i="5"/>
  <c r="CC25" i="5"/>
  <c r="CA81" i="5"/>
  <c r="CA36" i="5"/>
  <c r="CA28" i="5"/>
  <c r="CA20" i="5"/>
  <c r="CA54" i="5"/>
  <c r="BZ81" i="5"/>
  <c r="BZ28" i="5"/>
  <c r="BY84" i="5"/>
  <c r="BY39" i="5"/>
  <c r="BY35" i="5"/>
  <c r="BY31" i="5"/>
  <c r="BY27" i="5"/>
  <c r="BY23" i="5"/>
  <c r="BY19" i="5"/>
  <c r="BY70" i="5"/>
  <c r="BX70" i="5"/>
  <c r="BW82" i="5"/>
  <c r="BW37" i="5"/>
  <c r="BW29" i="5"/>
  <c r="BW21" i="5"/>
  <c r="BW55" i="5"/>
  <c r="BT11" i="5"/>
  <c r="BT34" i="5"/>
  <c r="BT27" i="5"/>
  <c r="BT19" i="5"/>
  <c r="BS84" i="5"/>
  <c r="BS11" i="5"/>
  <c r="BS13" i="5" s="1"/>
  <c r="BS35" i="5"/>
  <c r="BS30" i="5"/>
  <c r="BS25" i="5"/>
  <c r="BS19" i="5"/>
  <c r="BS55" i="5"/>
  <c r="BT82" i="5"/>
  <c r="BT35" i="5"/>
  <c r="BT22" i="5"/>
  <c r="BT55" i="5"/>
  <c r="BS31" i="5"/>
  <c r="BS26" i="5"/>
  <c r="BS21" i="5"/>
  <c r="BS70" i="5"/>
  <c r="CC103" i="5"/>
  <c r="CC99" i="5"/>
  <c r="CA103" i="5"/>
  <c r="CA99" i="5"/>
  <c r="BY103" i="5"/>
  <c r="BY99" i="5"/>
  <c r="BW102" i="5"/>
  <c r="BW98" i="5"/>
  <c r="BV13" i="5"/>
  <c r="BT103" i="5"/>
  <c r="BT99" i="5"/>
  <c r="BS101" i="5"/>
  <c r="BS97" i="5"/>
  <c r="CD83" i="5"/>
  <c r="CD11" i="5"/>
  <c r="CD35" i="5"/>
  <c r="CD30" i="5"/>
  <c r="CD25" i="5"/>
  <c r="CD19" i="5"/>
  <c r="CC82" i="5"/>
  <c r="CA86" i="5"/>
  <c r="CA11" i="5"/>
  <c r="CA33" i="5"/>
  <c r="CA25" i="5"/>
  <c r="CA73" i="5"/>
  <c r="BY83" i="5"/>
  <c r="BY12" i="5"/>
  <c r="BY14" i="5" s="1"/>
  <c r="BY38" i="5"/>
  <c r="BY34" i="5"/>
  <c r="BY30" i="5"/>
  <c r="BY26" i="5"/>
  <c r="BY22" i="5"/>
  <c r="BY73" i="5"/>
  <c r="BY55" i="5"/>
  <c r="BW81" i="5"/>
  <c r="BW36" i="5"/>
  <c r="BW28" i="5"/>
  <c r="BW20" i="5"/>
  <c r="BV93" i="5"/>
  <c r="BV31" i="5"/>
  <c r="BV27" i="5"/>
  <c r="BV23" i="5"/>
  <c r="BV19" i="5"/>
  <c r="BT86" i="5"/>
  <c r="BT39" i="5"/>
  <c r="BT33" i="5"/>
  <c r="BT25" i="5"/>
  <c r="BT73" i="5"/>
  <c r="BS83" i="5"/>
  <c r="BS39" i="5"/>
  <c r="BS34" i="5"/>
  <c r="BS29" i="5"/>
  <c r="BS23" i="5"/>
  <c r="BS73" i="5"/>
  <c r="BQ101" i="5"/>
  <c r="BL99" i="5"/>
  <c r="BG103" i="5"/>
  <c r="BP14" i="5"/>
  <c r="BM11" i="5"/>
  <c r="BM30" i="5"/>
  <c r="BM19" i="5"/>
  <c r="BL12" i="5"/>
  <c r="BL31" i="5"/>
  <c r="BL21" i="5"/>
  <c r="BJ72" i="5"/>
  <c r="BJ23" i="5"/>
  <c r="BJ28" i="5"/>
  <c r="BJ34" i="5"/>
  <c r="BJ39" i="5"/>
  <c r="BJ83" i="5"/>
  <c r="BJ54" i="5"/>
  <c r="BJ19" i="5"/>
  <c r="BJ24" i="5"/>
  <c r="BJ30" i="5"/>
  <c r="BJ35" i="5"/>
  <c r="BJ40" i="5"/>
  <c r="BJ84" i="5"/>
  <c r="BJ96" i="5"/>
  <c r="BJ104" i="5" s="1"/>
  <c r="I23" i="15" s="1"/>
  <c r="BJ100" i="5"/>
  <c r="BG38" i="5"/>
  <c r="BQ70" i="5"/>
  <c r="BQ22" i="5"/>
  <c r="BQ30" i="5"/>
  <c r="BQ98" i="5"/>
  <c r="BQ102" i="5"/>
  <c r="BL73" i="5"/>
  <c r="BL23" i="5"/>
  <c r="BL29" i="5"/>
  <c r="BL34" i="5"/>
  <c r="BL39" i="5"/>
  <c r="BL83" i="5"/>
  <c r="BL55" i="5"/>
  <c r="BL19" i="5"/>
  <c r="BL25" i="5"/>
  <c r="BL30" i="5"/>
  <c r="BL35" i="5"/>
  <c r="BL11" i="5"/>
  <c r="BL84" i="5"/>
  <c r="BL97" i="5"/>
  <c r="BL101" i="5"/>
  <c r="BG72" i="5"/>
  <c r="BG30" i="5"/>
  <c r="BG40" i="5"/>
  <c r="BG97" i="5"/>
  <c r="BG101" i="5"/>
  <c r="BG22" i="5"/>
  <c r="BG32" i="5"/>
  <c r="BG12" i="5"/>
  <c r="BG98" i="5"/>
  <c r="BG102" i="5"/>
  <c r="BF14" i="5"/>
  <c r="BF13" i="5"/>
  <c r="BQ103" i="5"/>
  <c r="BQ97" i="5"/>
  <c r="BL100" i="5"/>
  <c r="BG96" i="5"/>
  <c r="BF104" i="5"/>
  <c r="E23" i="15" s="1"/>
  <c r="BL82" i="5"/>
  <c r="BL33" i="5"/>
  <c r="BL22" i="5"/>
  <c r="BK24" i="5"/>
  <c r="BK12" i="5"/>
  <c r="BK99" i="5"/>
  <c r="BK103" i="5"/>
  <c r="BG83" i="5"/>
  <c r="BG24" i="5"/>
  <c r="BF75" i="5"/>
  <c r="AY20" i="20" s="1"/>
  <c r="BF74" i="5"/>
  <c r="AY24" i="20" s="1"/>
  <c r="BQ100" i="5"/>
  <c r="BL103" i="5"/>
  <c r="BL105" i="5" s="1"/>
  <c r="BL98" i="5"/>
  <c r="BK102" i="5"/>
  <c r="BK105" i="5" s="1"/>
  <c r="BK97" i="5"/>
  <c r="BG100" i="5"/>
  <c r="BQ38" i="5"/>
  <c r="BM71" i="5"/>
  <c r="BM22" i="5"/>
  <c r="BM27" i="5"/>
  <c r="BM33" i="5"/>
  <c r="BM38" i="5"/>
  <c r="BM82" i="5"/>
  <c r="BM73" i="5"/>
  <c r="BM23" i="5"/>
  <c r="BM29" i="5"/>
  <c r="BM34" i="5"/>
  <c r="BM39" i="5"/>
  <c r="BM83" i="5"/>
  <c r="BM96" i="5"/>
  <c r="BM100" i="5"/>
  <c r="BL38" i="5"/>
  <c r="BL27" i="5"/>
  <c r="BL71" i="5"/>
  <c r="BG34" i="5"/>
  <c r="BN104" i="5"/>
  <c r="M23" i="15" s="1"/>
  <c r="BN105" i="5"/>
  <c r="BP85" i="5"/>
  <c r="BP81" i="5"/>
  <c r="BP40" i="5"/>
  <c r="BP36" i="5"/>
  <c r="BP32" i="5"/>
  <c r="BP28" i="5"/>
  <c r="BP24" i="5"/>
  <c r="BP20" i="5"/>
  <c r="BP71" i="5"/>
  <c r="BO11" i="5"/>
  <c r="BO25" i="5"/>
  <c r="BN83" i="5"/>
  <c r="BN39" i="5"/>
  <c r="BN34" i="5"/>
  <c r="BN28" i="5"/>
  <c r="BN23" i="5"/>
  <c r="BN72" i="5"/>
  <c r="BH81" i="5"/>
  <c r="BH38" i="5"/>
  <c r="BH32" i="5"/>
  <c r="BH27" i="5"/>
  <c r="BH22" i="5"/>
  <c r="BH71" i="5"/>
  <c r="BA105" i="5"/>
  <c r="BD100" i="5"/>
  <c r="AY101" i="5"/>
  <c r="AY96" i="5"/>
  <c r="AW103" i="5"/>
  <c r="AW98" i="5"/>
  <c r="AV98" i="5"/>
  <c r="BD83" i="5"/>
  <c r="BD24" i="5"/>
  <c r="AY12" i="5"/>
  <c r="AY34" i="5"/>
  <c r="AY26" i="5"/>
  <c r="AY73" i="5"/>
  <c r="AY85" i="5"/>
  <c r="AY39" i="5"/>
  <c r="AY31" i="5"/>
  <c r="AY23" i="5"/>
  <c r="AY70" i="5"/>
  <c r="AS54" i="5"/>
  <c r="AS40" i="5"/>
  <c r="AS30" i="5"/>
  <c r="BD72" i="5"/>
  <c r="BD30" i="5"/>
  <c r="BD40" i="5"/>
  <c r="BD98" i="5"/>
  <c r="BD102" i="5"/>
  <c r="BD22" i="5"/>
  <c r="BD32" i="5"/>
  <c r="BD12" i="5"/>
  <c r="AY71" i="5"/>
  <c r="AY20" i="5"/>
  <c r="AY24" i="5"/>
  <c r="AY28" i="5"/>
  <c r="AY32" i="5"/>
  <c r="AY36" i="5"/>
  <c r="AY40" i="5"/>
  <c r="AY82" i="5"/>
  <c r="AY86" i="5"/>
  <c r="AY99" i="5"/>
  <c r="AY103" i="5"/>
  <c r="AY54" i="5"/>
  <c r="AY72" i="5"/>
  <c r="AY21" i="5"/>
  <c r="AY25" i="5"/>
  <c r="AY29" i="5"/>
  <c r="AY33" i="5"/>
  <c r="AY37" i="5"/>
  <c r="AY11" i="5"/>
  <c r="AY83" i="5"/>
  <c r="AW23" i="5"/>
  <c r="AW96" i="5"/>
  <c r="AW100" i="5"/>
  <c r="AW34" i="5"/>
  <c r="AV22" i="5"/>
  <c r="AV99" i="5"/>
  <c r="AV103" i="5"/>
  <c r="AV27" i="5"/>
  <c r="AV85" i="5"/>
  <c r="AW82" i="5"/>
  <c r="AV38" i="5"/>
  <c r="AS70" i="5"/>
  <c r="AS20" i="5"/>
  <c r="AS26" i="5"/>
  <c r="AS31" i="5"/>
  <c r="AS36" i="5"/>
  <c r="AS12" i="5"/>
  <c r="AS81" i="5"/>
  <c r="AS86" i="5"/>
  <c r="AS96" i="5"/>
  <c r="AS100" i="5"/>
  <c r="AS97" i="5"/>
  <c r="AS71" i="5"/>
  <c r="AS22" i="5"/>
  <c r="AS27" i="5"/>
  <c r="AS32" i="5"/>
  <c r="AS38" i="5"/>
  <c r="AS82" i="5"/>
  <c r="AS101" i="5"/>
  <c r="BD99" i="5"/>
  <c r="AY100" i="5"/>
  <c r="AW102" i="5"/>
  <c r="AW97" i="5"/>
  <c r="AV102" i="5"/>
  <c r="AV97" i="5"/>
  <c r="AS99" i="5"/>
  <c r="BD70" i="5"/>
  <c r="BD103" i="5"/>
  <c r="BD97" i="5"/>
  <c r="AY98" i="5"/>
  <c r="AX105" i="5"/>
  <c r="AW101" i="5"/>
  <c r="AV101" i="5"/>
  <c r="AV96" i="5"/>
  <c r="AS98" i="5"/>
  <c r="BD34" i="5"/>
  <c r="BB98" i="5"/>
  <c r="BB102" i="5"/>
  <c r="BB22" i="5"/>
  <c r="BA14" i="5"/>
  <c r="AY84" i="5"/>
  <c r="AY38" i="5"/>
  <c r="AY30" i="5"/>
  <c r="AY22" i="5"/>
  <c r="AY55" i="5"/>
  <c r="AW55" i="5"/>
  <c r="AV73" i="5"/>
  <c r="AU72" i="5"/>
  <c r="AU21" i="5"/>
  <c r="AU25" i="5"/>
  <c r="AU29" i="5"/>
  <c r="AU33" i="5"/>
  <c r="AU37" i="5"/>
  <c r="AU11" i="5"/>
  <c r="AU81" i="5"/>
  <c r="AU85" i="5"/>
  <c r="AU96" i="5"/>
  <c r="AU100" i="5"/>
  <c r="AU73" i="5"/>
  <c r="AU22" i="5"/>
  <c r="AU26" i="5"/>
  <c r="AU30" i="5"/>
  <c r="AU34" i="5"/>
  <c r="AU38" i="5"/>
  <c r="AU12" i="5"/>
  <c r="AU82" i="5"/>
  <c r="AU86" i="5"/>
  <c r="AS39" i="5"/>
  <c r="AS28" i="5"/>
  <c r="AS72" i="5"/>
  <c r="BA75" i="5"/>
  <c r="AU20" i="20" s="1"/>
  <c r="BA93" i="5"/>
  <c r="BA74" i="5"/>
  <c r="AU24" i="20" s="1"/>
  <c r="AZ103" i="5"/>
  <c r="AZ99" i="5"/>
  <c r="AZ105" i="5" s="1"/>
  <c r="AT103" i="5"/>
  <c r="AT99" i="5"/>
  <c r="AZ12" i="5"/>
  <c r="AZ34" i="5"/>
  <c r="AZ26" i="5"/>
  <c r="AZ72" i="5"/>
  <c r="AX14" i="5"/>
  <c r="AT81" i="5"/>
  <c r="AK55" i="5"/>
  <c r="AJ99" i="5"/>
  <c r="AJ55" i="5"/>
  <c r="AJ73" i="5"/>
  <c r="AJ33" i="5"/>
  <c r="AF98" i="5"/>
  <c r="AF34" i="5"/>
  <c r="AF21" i="5"/>
  <c r="AP100" i="5"/>
  <c r="AP84" i="5"/>
  <c r="AP73" i="5"/>
  <c r="AP29" i="5"/>
  <c r="AM25" i="5"/>
  <c r="AM20" i="5"/>
  <c r="AL23" i="5"/>
  <c r="AK73" i="5"/>
  <c r="AJ103" i="5"/>
  <c r="AJ98" i="5"/>
  <c r="AJ84" i="5"/>
  <c r="AJ54" i="5"/>
  <c r="AJ72" i="5"/>
  <c r="AJ37" i="5"/>
  <c r="AJ32" i="5"/>
  <c r="AJ27" i="5"/>
  <c r="AJ21" i="5"/>
  <c r="AJ11" i="5"/>
  <c r="AJ14" i="5" s="1"/>
  <c r="AI34" i="5"/>
  <c r="AG82" i="5"/>
  <c r="AG12" i="5"/>
  <c r="AF97" i="5"/>
  <c r="AF84" i="5"/>
  <c r="AF39" i="5"/>
  <c r="AF33" i="5"/>
  <c r="AF26" i="5"/>
  <c r="AF12" i="5"/>
  <c r="AM13" i="5"/>
  <c r="AJ86" i="5"/>
  <c r="AJ39" i="5"/>
  <c r="AJ28" i="5"/>
  <c r="AJ23" i="5"/>
  <c r="AJ12" i="5"/>
  <c r="AI73" i="5"/>
  <c r="AH13" i="5"/>
  <c r="AG27" i="5"/>
  <c r="AF86" i="5"/>
  <c r="AF54" i="5"/>
  <c r="AF70" i="5"/>
  <c r="AF27" i="5"/>
  <c r="AP98" i="5"/>
  <c r="AP54" i="5"/>
  <c r="AP39" i="5"/>
  <c r="AP23" i="5"/>
  <c r="AK100" i="5"/>
  <c r="AJ102" i="5"/>
  <c r="AJ96" i="5"/>
  <c r="AJ83" i="5"/>
  <c r="AJ71" i="5"/>
  <c r="AJ36" i="5"/>
  <c r="AJ31" i="5"/>
  <c r="AJ25" i="5"/>
  <c r="AJ20" i="5"/>
  <c r="AH54" i="5"/>
  <c r="AH40" i="5"/>
  <c r="AH33" i="5"/>
  <c r="AH27" i="5"/>
  <c r="AH19" i="5"/>
  <c r="AF102" i="5"/>
  <c r="AF96" i="5"/>
  <c r="AF82" i="5"/>
  <c r="AF73" i="5"/>
  <c r="AF38" i="5"/>
  <c r="AF31" i="5"/>
  <c r="AF23" i="5"/>
  <c r="AA13" i="5"/>
  <c r="AA14" i="5"/>
  <c r="Z70" i="5"/>
  <c r="Z60" i="5"/>
  <c r="Z21" i="5"/>
  <c r="Z25" i="5"/>
  <c r="Z29" i="5"/>
  <c r="Z33" i="5"/>
  <c r="Z37" i="5"/>
  <c r="Z11" i="5"/>
  <c r="Z48" i="5"/>
  <c r="Z52" i="5"/>
  <c r="Z81" i="5"/>
  <c r="Z85" i="5"/>
  <c r="Z98" i="5"/>
  <c r="Z102" i="5"/>
  <c r="Z72" i="5"/>
  <c r="Z19" i="5"/>
  <c r="Z23" i="5"/>
  <c r="Z27" i="5"/>
  <c r="Z31" i="5"/>
  <c r="Z35" i="5"/>
  <c r="Z39" i="5"/>
  <c r="Z46" i="5"/>
  <c r="Z50" i="5"/>
  <c r="Z57" i="5" s="1"/>
  <c r="V18" i="20" s="1"/>
  <c r="Z54" i="5"/>
  <c r="Z83" i="5"/>
  <c r="Z71" i="5"/>
  <c r="Z61" i="5"/>
  <c r="Z67" i="5" s="1"/>
  <c r="V19" i="20" s="1"/>
  <c r="Z22" i="5"/>
  <c r="Z26" i="5"/>
  <c r="Z30" i="5"/>
  <c r="Z34" i="5"/>
  <c r="Z38" i="5"/>
  <c r="Z12" i="5"/>
  <c r="Z49" i="5"/>
  <c r="Z53" i="5"/>
  <c r="Z82" i="5"/>
  <c r="Z86" i="5"/>
  <c r="Z99" i="5"/>
  <c r="Z103" i="5"/>
  <c r="Z96" i="5"/>
  <c r="Z84" i="5"/>
  <c r="Z40" i="5"/>
  <c r="Z24" i="5"/>
  <c r="W75" i="5"/>
  <c r="S20" i="20" s="1"/>
  <c r="AA75" i="5"/>
  <c r="W20" i="20" s="1"/>
  <c r="Z101" i="5"/>
  <c r="Z55" i="5"/>
  <c r="Z36" i="5"/>
  <c r="Z20" i="5"/>
  <c r="X67" i="5"/>
  <c r="T19" i="20" s="1"/>
  <c r="W93" i="5"/>
  <c r="AA66" i="5"/>
  <c r="W23" i="20" s="1"/>
  <c r="Z100" i="5"/>
  <c r="Z51" i="5"/>
  <c r="Z32" i="5"/>
  <c r="Z73" i="5"/>
  <c r="X74" i="5"/>
  <c r="T24" i="20" s="1"/>
  <c r="AD70" i="5"/>
  <c r="AA105" i="5"/>
  <c r="W105" i="5"/>
  <c r="W87" i="5"/>
  <c r="W74" i="5"/>
  <c r="S24" i="20" s="1"/>
  <c r="V100" i="5"/>
  <c r="V96" i="5"/>
  <c r="V83" i="5"/>
  <c r="V54" i="5"/>
  <c r="V50" i="5"/>
  <c r="V46" i="5"/>
  <c r="V39" i="5"/>
  <c r="V35" i="5"/>
  <c r="V31" i="5"/>
  <c r="V27" i="5"/>
  <c r="V23" i="5"/>
  <c r="V19" i="5"/>
  <c r="V72" i="5"/>
  <c r="V74" i="5" s="1"/>
  <c r="R24" i="20" s="1"/>
  <c r="U49" i="5"/>
  <c r="U40" i="5"/>
  <c r="U35" i="5"/>
  <c r="U29" i="5"/>
  <c r="U24" i="5"/>
  <c r="U19" i="5"/>
  <c r="T51" i="5"/>
  <c r="T37" i="5"/>
  <c r="T21" i="5"/>
  <c r="S84" i="5"/>
  <c r="S12" i="5"/>
  <c r="S13" i="5" s="1"/>
  <c r="S30" i="5"/>
  <c r="S60" i="5"/>
  <c r="W13" i="5"/>
  <c r="W67" i="5"/>
  <c r="S19" i="20" s="1"/>
  <c r="AB34" i="5"/>
  <c r="AB26" i="5"/>
  <c r="AB19" i="5"/>
  <c r="AA93" i="5"/>
  <c r="AA39" i="5"/>
  <c r="AA35" i="5"/>
  <c r="AA31" i="5"/>
  <c r="AA27" i="5"/>
  <c r="AA23" i="5"/>
  <c r="AA19" i="5"/>
  <c r="Y97" i="5"/>
  <c r="Y84" i="5"/>
  <c r="Y12" i="5"/>
  <c r="Y31" i="5"/>
  <c r="X104" i="5"/>
  <c r="J23" i="10" s="1"/>
  <c r="X85" i="5"/>
  <c r="X81" i="5"/>
  <c r="X52" i="5"/>
  <c r="X48" i="5"/>
  <c r="X57" i="5" s="1"/>
  <c r="T18" i="20" s="1"/>
  <c r="X12" i="5"/>
  <c r="X13" i="5" s="1"/>
  <c r="X38" i="5"/>
  <c r="X34" i="5"/>
  <c r="X30" i="5"/>
  <c r="X26" i="5"/>
  <c r="X22" i="5"/>
  <c r="X61" i="5"/>
  <c r="X66" i="5" s="1"/>
  <c r="T23" i="20" s="1"/>
  <c r="W14" i="5"/>
  <c r="V103" i="5"/>
  <c r="V99" i="5"/>
  <c r="V86" i="5"/>
  <c r="V82" i="5"/>
  <c r="V87" i="5" s="1"/>
  <c r="V53" i="5"/>
  <c r="V49" i="5"/>
  <c r="V12" i="5"/>
  <c r="V38" i="5"/>
  <c r="V34" i="5"/>
  <c r="V30" i="5"/>
  <c r="V26" i="5"/>
  <c r="V22" i="5"/>
  <c r="V61" i="5"/>
  <c r="V67" i="5" s="1"/>
  <c r="R19" i="20" s="1"/>
  <c r="T103" i="5"/>
  <c r="T86" i="5"/>
  <c r="T50" i="5"/>
  <c r="T32" i="5"/>
  <c r="T61" i="5"/>
  <c r="T67" i="5" s="1"/>
  <c r="P19" i="20" s="1"/>
  <c r="N71" i="5"/>
  <c r="N61" i="5"/>
  <c r="N22" i="5"/>
  <c r="N26" i="5"/>
  <c r="N30" i="5"/>
  <c r="N34" i="5"/>
  <c r="N38" i="5"/>
  <c r="N12" i="5"/>
  <c r="N48" i="5"/>
  <c r="N52" i="5"/>
  <c r="N81" i="5"/>
  <c r="N99" i="5"/>
  <c r="N103" i="5"/>
  <c r="P72" i="5"/>
  <c r="P61" i="5"/>
  <c r="P67" i="5" s="1"/>
  <c r="M19" i="20" s="1"/>
  <c r="P22" i="5"/>
  <c r="P26" i="5"/>
  <c r="P30" i="5"/>
  <c r="P34" i="5"/>
  <c r="P38" i="5"/>
  <c r="P12" i="5"/>
  <c r="P49" i="5"/>
  <c r="P53" i="5"/>
  <c r="O70" i="5"/>
  <c r="O19" i="5"/>
  <c r="O24" i="5"/>
  <c r="O30" i="5"/>
  <c r="O35" i="5"/>
  <c r="O40" i="5"/>
  <c r="O47" i="5"/>
  <c r="O52" i="5"/>
  <c r="O83" i="5"/>
  <c r="O102" i="5"/>
  <c r="N101" i="5"/>
  <c r="N55" i="5"/>
  <c r="N50" i="5"/>
  <c r="N37" i="5"/>
  <c r="N21" i="5"/>
  <c r="L70" i="5"/>
  <c r="L12" i="5"/>
  <c r="I72" i="5"/>
  <c r="I19" i="5"/>
  <c r="I23" i="5"/>
  <c r="I27" i="5"/>
  <c r="I31" i="5"/>
  <c r="I35" i="5"/>
  <c r="I39" i="5"/>
  <c r="I46" i="5"/>
  <c r="I50" i="5"/>
  <c r="I54" i="5"/>
  <c r="I83" i="5"/>
  <c r="I100" i="5"/>
  <c r="H70" i="5"/>
  <c r="H75" i="5" s="1"/>
  <c r="E20" i="20" s="1"/>
  <c r="H60" i="5"/>
  <c r="H21" i="5"/>
  <c r="H25" i="5"/>
  <c r="H29" i="5"/>
  <c r="H33" i="5"/>
  <c r="H37" i="5"/>
  <c r="H11" i="5"/>
  <c r="H47" i="5"/>
  <c r="H56" i="5" s="1"/>
  <c r="E22" i="20" s="1"/>
  <c r="H51" i="5"/>
  <c r="H55" i="5"/>
  <c r="H84" i="5"/>
  <c r="H100" i="5"/>
  <c r="Q55" i="5"/>
  <c r="Q48" i="5"/>
  <c r="Q39" i="5"/>
  <c r="Q32" i="5"/>
  <c r="Q60" i="5"/>
  <c r="N32" i="5"/>
  <c r="N27" i="5"/>
  <c r="N73" i="5"/>
  <c r="M13" i="5"/>
  <c r="Q102" i="5"/>
  <c r="Q84" i="5"/>
  <c r="Q53" i="5"/>
  <c r="Q38" i="5"/>
  <c r="Q31" i="5"/>
  <c r="Q23" i="5"/>
  <c r="Q71" i="5"/>
  <c r="P103" i="5"/>
  <c r="P99" i="5"/>
  <c r="P83" i="5"/>
  <c r="P55" i="5"/>
  <c r="P50" i="5"/>
  <c r="P11" i="5"/>
  <c r="P36" i="5"/>
  <c r="P31" i="5"/>
  <c r="P25" i="5"/>
  <c r="P20" i="5"/>
  <c r="P73" i="5"/>
  <c r="O101" i="5"/>
  <c r="O13" i="5"/>
  <c r="O55" i="5"/>
  <c r="O48" i="5"/>
  <c r="O39" i="5"/>
  <c r="O32" i="5"/>
  <c r="O26" i="5"/>
  <c r="O60" i="5"/>
  <c r="N100" i="5"/>
  <c r="N86" i="5"/>
  <c r="N54" i="5"/>
  <c r="N49" i="5"/>
  <c r="N11" i="5"/>
  <c r="N14" i="5" s="1"/>
  <c r="N36" i="5"/>
  <c r="N31" i="5"/>
  <c r="N25" i="5"/>
  <c r="N20" i="5"/>
  <c r="N72" i="5"/>
  <c r="L11" i="5"/>
  <c r="I102" i="5"/>
  <c r="I86" i="5"/>
  <c r="I81" i="5"/>
  <c r="I51" i="5"/>
  <c r="I12" i="5"/>
  <c r="I37" i="5"/>
  <c r="I32" i="5"/>
  <c r="I26" i="5"/>
  <c r="I21" i="5"/>
  <c r="I73" i="5"/>
  <c r="I74" i="5" s="1"/>
  <c r="F24" i="20" s="1"/>
  <c r="H99" i="5"/>
  <c r="H86" i="5"/>
  <c r="H81" i="5"/>
  <c r="H50" i="5"/>
  <c r="H38" i="5"/>
  <c r="H32" i="5"/>
  <c r="H27" i="5"/>
  <c r="H22" i="5"/>
  <c r="H73" i="5"/>
  <c r="F93" i="5"/>
  <c r="G21" i="5"/>
  <c r="G31" i="5"/>
  <c r="G12" i="5"/>
  <c r="G83" i="5"/>
  <c r="G103" i="5"/>
  <c r="Q26" i="5"/>
  <c r="Q101" i="5"/>
  <c r="Q83" i="5"/>
  <c r="Q51" i="5"/>
  <c r="Q12" i="5"/>
  <c r="Q14" i="5" s="1"/>
  <c r="Q36" i="5"/>
  <c r="Q28" i="5"/>
  <c r="Q22" i="5"/>
  <c r="P102" i="5"/>
  <c r="P98" i="5"/>
  <c r="P86" i="5"/>
  <c r="P82" i="5"/>
  <c r="P93" i="5" s="1"/>
  <c r="P54" i="5"/>
  <c r="P48" i="5"/>
  <c r="P40" i="5"/>
  <c r="P35" i="5"/>
  <c r="P29" i="5"/>
  <c r="P24" i="5"/>
  <c r="P19" i="5"/>
  <c r="P71" i="5"/>
  <c r="P74" i="5" s="1"/>
  <c r="M24" i="20" s="1"/>
  <c r="O100" i="5"/>
  <c r="O86" i="5"/>
  <c r="O53" i="5"/>
  <c r="O38" i="5"/>
  <c r="O31" i="5"/>
  <c r="O23" i="5"/>
  <c r="O73" i="5"/>
  <c r="N98" i="5"/>
  <c r="N85" i="5"/>
  <c r="N53" i="5"/>
  <c r="N47" i="5"/>
  <c r="N40" i="5"/>
  <c r="N35" i="5"/>
  <c r="N29" i="5"/>
  <c r="N24" i="5"/>
  <c r="N19" i="5"/>
  <c r="N70" i="5"/>
  <c r="N74" i="5" s="1"/>
  <c r="K24" i="20" s="1"/>
  <c r="M70" i="5"/>
  <c r="M20" i="5"/>
  <c r="M24" i="5"/>
  <c r="M28" i="5"/>
  <c r="M32" i="5"/>
  <c r="M36" i="5"/>
  <c r="M40" i="5"/>
  <c r="M47" i="5"/>
  <c r="M51" i="5"/>
  <c r="M55" i="5"/>
  <c r="M83" i="5"/>
  <c r="M87" i="5" s="1"/>
  <c r="M91" i="5" s="1"/>
  <c r="M99" i="5"/>
  <c r="M103" i="5"/>
  <c r="L101" i="5"/>
  <c r="L27" i="5"/>
  <c r="I101" i="5"/>
  <c r="I35" i="3"/>
  <c r="H5" i="25" s="1"/>
  <c r="I85" i="5"/>
  <c r="I55" i="5"/>
  <c r="I49" i="5"/>
  <c r="I11" i="5"/>
  <c r="I36" i="5"/>
  <c r="I30" i="5"/>
  <c r="I25" i="5"/>
  <c r="I20" i="5"/>
  <c r="I71" i="5"/>
  <c r="H103" i="5"/>
  <c r="H98" i="5"/>
  <c r="H85" i="5"/>
  <c r="H54" i="5"/>
  <c r="H49" i="5"/>
  <c r="H12" i="5"/>
  <c r="H36" i="5"/>
  <c r="H31" i="5"/>
  <c r="H26" i="5"/>
  <c r="H20" i="5"/>
  <c r="H72" i="5"/>
  <c r="G55" i="5"/>
  <c r="G37" i="5"/>
  <c r="G22" i="5"/>
  <c r="Q33" i="13"/>
  <c r="AE8" i="7"/>
  <c r="AM27" i="20"/>
  <c r="Q33" i="16"/>
  <c r="BU11" i="7"/>
  <c r="BV6" i="7"/>
  <c r="AZ8" i="7"/>
  <c r="BA8" i="7" s="1"/>
  <c r="BB8" i="7" s="1"/>
  <c r="BC8" i="7" s="1"/>
  <c r="BD8" i="7" s="1"/>
  <c r="BE8" i="7" s="1"/>
  <c r="AY11" i="7"/>
  <c r="K32" i="10"/>
  <c r="K34" i="10" s="1"/>
  <c r="U27" i="20" s="1"/>
  <c r="Y3" i="7"/>
  <c r="Q15" i="25"/>
  <c r="B11" i="11" s="1"/>
  <c r="F34" i="13"/>
  <c r="AB27" i="20" s="1"/>
  <c r="Q7" i="25"/>
  <c r="B9" i="11" s="1"/>
  <c r="E34" i="25"/>
  <c r="E4" i="10"/>
  <c r="O9" i="20"/>
  <c r="Q33" i="15"/>
  <c r="AD11" i="7"/>
  <c r="AE7" i="7"/>
  <c r="H27" i="25"/>
  <c r="AK18" i="5"/>
  <c r="AK17" i="5"/>
  <c r="AK22" i="5"/>
  <c r="AK26" i="5"/>
  <c r="AK30" i="5"/>
  <c r="AK34" i="5"/>
  <c r="AK38" i="5"/>
  <c r="AK70" i="5"/>
  <c r="AK81" i="5"/>
  <c r="AK85" i="5"/>
  <c r="AK97" i="5"/>
  <c r="AK101" i="5"/>
  <c r="AK11" i="5"/>
  <c r="AK21" i="5"/>
  <c r="AK27" i="5"/>
  <c r="AK32" i="5"/>
  <c r="AK37" i="5"/>
  <c r="AK71" i="5"/>
  <c r="AK82" i="5"/>
  <c r="AK96" i="5"/>
  <c r="AK102" i="5"/>
  <c r="AK12" i="5"/>
  <c r="AK23" i="5"/>
  <c r="AK28" i="5"/>
  <c r="AK33" i="5"/>
  <c r="AK39" i="5"/>
  <c r="AK72" i="5"/>
  <c r="AK54" i="5"/>
  <c r="AK83" i="5"/>
  <c r="AK98" i="5"/>
  <c r="AK103" i="5"/>
  <c r="AI17" i="5"/>
  <c r="AI18" i="5"/>
  <c r="AI11" i="5"/>
  <c r="AI20" i="5"/>
  <c r="AI24" i="5"/>
  <c r="AI28" i="5"/>
  <c r="AI32" i="5"/>
  <c r="AI36" i="5"/>
  <c r="AI40" i="5"/>
  <c r="AI72" i="5"/>
  <c r="AI55" i="5"/>
  <c r="AI83" i="5"/>
  <c r="AI99" i="5"/>
  <c r="AI103" i="5"/>
  <c r="AI19" i="5"/>
  <c r="AI25" i="5"/>
  <c r="AI30" i="5"/>
  <c r="AI35" i="5"/>
  <c r="AI85" i="5"/>
  <c r="AI100" i="5"/>
  <c r="AI21" i="5"/>
  <c r="AI26" i="5"/>
  <c r="AI31" i="5"/>
  <c r="AI37" i="5"/>
  <c r="AI70" i="5"/>
  <c r="AI81" i="5"/>
  <c r="AI86" i="5"/>
  <c r="AI96" i="5"/>
  <c r="AI101" i="5"/>
  <c r="AG18" i="5"/>
  <c r="AG17" i="5"/>
  <c r="AG11" i="5"/>
  <c r="AG20" i="5"/>
  <c r="AG24" i="5"/>
  <c r="AG28" i="5"/>
  <c r="AG32" i="5"/>
  <c r="AG36" i="5"/>
  <c r="AG40" i="5"/>
  <c r="AG72" i="5"/>
  <c r="AG55" i="5"/>
  <c r="AG83" i="5"/>
  <c r="AG99" i="5"/>
  <c r="AG103" i="5"/>
  <c r="AG23" i="5"/>
  <c r="AG29" i="5"/>
  <c r="AG34" i="5"/>
  <c r="AG39" i="5"/>
  <c r="AG73" i="5"/>
  <c r="AG54" i="5"/>
  <c r="AG84" i="5"/>
  <c r="AG98" i="5"/>
  <c r="AG19" i="5"/>
  <c r="AG25" i="5"/>
  <c r="AG30" i="5"/>
  <c r="AG35" i="5"/>
  <c r="AG85" i="5"/>
  <c r="AG100" i="5"/>
  <c r="AC3" i="7"/>
  <c r="BY8" i="3"/>
  <c r="Q14" i="15"/>
  <c r="O15" i="10"/>
  <c r="M15" i="13"/>
  <c r="F15" i="14"/>
  <c r="H15" i="15"/>
  <c r="BV104" i="5"/>
  <c r="H23" i="16" s="1"/>
  <c r="BF91" i="5"/>
  <c r="BF92" i="5" s="1"/>
  <c r="E22" i="15" s="1"/>
  <c r="AX104" i="5"/>
  <c r="J23" i="14" s="1"/>
  <c r="AK99" i="5"/>
  <c r="AK20" i="5"/>
  <c r="AI102" i="5"/>
  <c r="AI71" i="5"/>
  <c r="AI33" i="5"/>
  <c r="AI22" i="5"/>
  <c r="AG96" i="5"/>
  <c r="O34" i="10"/>
  <c r="Y27" i="20" s="1"/>
  <c r="V13" i="5"/>
  <c r="V14" i="5"/>
  <c r="AG3" i="7"/>
  <c r="CE18" i="7"/>
  <c r="BE18" i="7"/>
  <c r="S3" i="7"/>
  <c r="AF3" i="7"/>
  <c r="AC8" i="3"/>
  <c r="Q11" i="16"/>
  <c r="Q11" i="15"/>
  <c r="BV105" i="5"/>
  <c r="E27" i="25"/>
  <c r="L15" i="10"/>
  <c r="H15" i="10"/>
  <c r="E15" i="10"/>
  <c r="P15" i="13"/>
  <c r="O15" i="14"/>
  <c r="I15" i="15"/>
  <c r="L15" i="16"/>
  <c r="I15" i="16"/>
  <c r="E15" i="17"/>
  <c r="BZ104" i="5"/>
  <c r="L23" i="16" s="1"/>
  <c r="BC104" i="5"/>
  <c r="O23" i="14" s="1"/>
  <c r="AZ104" i="5"/>
  <c r="L23" i="14" s="1"/>
  <c r="AQ18" i="5"/>
  <c r="AQ17" i="5"/>
  <c r="AQ22" i="5"/>
  <c r="AQ26" i="5"/>
  <c r="AQ30" i="5"/>
  <c r="AQ34" i="5"/>
  <c r="AQ38" i="5"/>
  <c r="AQ70" i="5"/>
  <c r="AQ81" i="5"/>
  <c r="AQ85" i="5"/>
  <c r="AQ97" i="5"/>
  <c r="AQ101" i="5"/>
  <c r="AQ20" i="5"/>
  <c r="AQ25" i="5"/>
  <c r="AQ31" i="5"/>
  <c r="AQ36" i="5"/>
  <c r="AQ86" i="5"/>
  <c r="AQ100" i="5"/>
  <c r="AQ11" i="5"/>
  <c r="AQ21" i="5"/>
  <c r="AQ27" i="5"/>
  <c r="AQ32" i="5"/>
  <c r="AQ37" i="5"/>
  <c r="AQ71" i="5"/>
  <c r="AQ82" i="5"/>
  <c r="AQ96" i="5"/>
  <c r="AQ102" i="5"/>
  <c r="AP35" i="5"/>
  <c r="AP25" i="5"/>
  <c r="AO13" i="5"/>
  <c r="AN17" i="5"/>
  <c r="AN18" i="5"/>
  <c r="AN11" i="5"/>
  <c r="AN20" i="5"/>
  <c r="AN24" i="5"/>
  <c r="AN28" i="5"/>
  <c r="AN32" i="5"/>
  <c r="AN36" i="5"/>
  <c r="AN40" i="5"/>
  <c r="AN72" i="5"/>
  <c r="AN55" i="5"/>
  <c r="AN83" i="5"/>
  <c r="AN99" i="5"/>
  <c r="AN103" i="5"/>
  <c r="AN19" i="5"/>
  <c r="AN25" i="5"/>
  <c r="AN30" i="5"/>
  <c r="AN35" i="5"/>
  <c r="AN85" i="5"/>
  <c r="AN100" i="5"/>
  <c r="AN21" i="5"/>
  <c r="AN26" i="5"/>
  <c r="AN31" i="5"/>
  <c r="AN37" i="5"/>
  <c r="AN70" i="5"/>
  <c r="AN81" i="5"/>
  <c r="AN86" i="5"/>
  <c r="AN96" i="5"/>
  <c r="AN101" i="5"/>
  <c r="AK84" i="5"/>
  <c r="AK40" i="5"/>
  <c r="AK29" i="5"/>
  <c r="AK19" i="5"/>
  <c r="AI98" i="5"/>
  <c r="AI84" i="5"/>
  <c r="AI39" i="5"/>
  <c r="AI29" i="5"/>
  <c r="AH14" i="5"/>
  <c r="AG102" i="5"/>
  <c r="AG71" i="5"/>
  <c r="AG33" i="5"/>
  <c r="AG22" i="5"/>
  <c r="AD97" i="5"/>
  <c r="AD85" i="5"/>
  <c r="AD50" i="5"/>
  <c r="AD38" i="5"/>
  <c r="AD27" i="5"/>
  <c r="AA87" i="5"/>
  <c r="Z6" i="7"/>
  <c r="Y18" i="5"/>
  <c r="Y17" i="5"/>
  <c r="Y72" i="5"/>
  <c r="Y61" i="5"/>
  <c r="Y66" i="5" s="1"/>
  <c r="U23" i="20" s="1"/>
  <c r="Y21" i="5"/>
  <c r="Y25" i="5"/>
  <c r="Y29" i="5"/>
  <c r="Y33" i="5"/>
  <c r="Y37" i="5"/>
  <c r="Y11" i="5"/>
  <c r="Y47" i="5"/>
  <c r="Y51" i="5"/>
  <c r="Y55" i="5"/>
  <c r="Y83" i="5"/>
  <c r="Y96" i="5"/>
  <c r="Y100" i="5"/>
  <c r="Y71" i="5"/>
  <c r="Y23" i="5"/>
  <c r="Y28" i="5"/>
  <c r="Y34" i="5"/>
  <c r="Y39" i="5"/>
  <c r="Y46" i="5"/>
  <c r="Y52" i="5"/>
  <c r="Y81" i="5"/>
  <c r="Y86" i="5"/>
  <c r="Y98" i="5"/>
  <c r="Y103" i="5"/>
  <c r="Y73" i="5"/>
  <c r="Y19" i="5"/>
  <c r="Y24" i="5"/>
  <c r="Y30" i="5"/>
  <c r="Y35" i="5"/>
  <c r="Y40" i="5"/>
  <c r="Y48" i="5"/>
  <c r="Y53" i="5"/>
  <c r="Y82" i="5"/>
  <c r="Y99" i="5"/>
  <c r="J34" i="10"/>
  <c r="T27" i="20" s="1"/>
  <c r="V11" i="7"/>
  <c r="W6" i="7"/>
  <c r="H67" i="5"/>
  <c r="E19" i="20" s="1"/>
  <c r="H66" i="5"/>
  <c r="E23" i="20" s="1"/>
  <c r="CK17" i="5"/>
  <c r="CK18" i="5"/>
  <c r="CK12" i="5"/>
  <c r="CK21" i="5"/>
  <c r="CK25" i="5"/>
  <c r="CK29" i="5"/>
  <c r="CK33" i="5"/>
  <c r="CK37" i="5"/>
  <c r="CK63" i="5"/>
  <c r="CK70" i="5"/>
  <c r="CK84" i="5"/>
  <c r="CK96" i="5"/>
  <c r="CK100" i="5"/>
  <c r="CK54" i="5"/>
  <c r="CK22" i="5"/>
  <c r="CK26" i="5"/>
  <c r="CK30" i="5"/>
  <c r="CK34" i="5"/>
  <c r="CK38" i="5"/>
  <c r="CK60" i="5"/>
  <c r="CK64" i="5"/>
  <c r="CK71" i="5"/>
  <c r="CK81" i="5"/>
  <c r="CK85" i="5"/>
  <c r="CK97" i="5"/>
  <c r="CK101" i="5"/>
  <c r="CK55" i="5"/>
  <c r="CK23" i="5"/>
  <c r="CK31" i="5"/>
  <c r="CK39" i="5"/>
  <c r="CK65" i="5"/>
  <c r="CK82" i="5"/>
  <c r="CK99" i="5"/>
  <c r="CK11" i="5"/>
  <c r="CK24" i="5"/>
  <c r="CK32" i="5"/>
  <c r="CK40" i="5"/>
  <c r="CK83" i="5"/>
  <c r="CK102" i="5"/>
  <c r="CK20" i="5"/>
  <c r="CK36" i="5"/>
  <c r="CK73" i="5"/>
  <c r="CK27" i="5"/>
  <c r="CK61" i="5"/>
  <c r="CK86" i="5"/>
  <c r="CK98" i="5"/>
  <c r="CK19" i="5"/>
  <c r="CK72" i="5"/>
  <c r="CK28" i="5"/>
  <c r="CK35" i="5"/>
  <c r="BH104" i="5"/>
  <c r="G23" i="15" s="1"/>
  <c r="AU6" i="7"/>
  <c r="AT11" i="7"/>
  <c r="BT3" i="7"/>
  <c r="AR18" i="7"/>
  <c r="Q14" i="10"/>
  <c r="Q14" i="14"/>
  <c r="BS105" i="5"/>
  <c r="N15" i="14"/>
  <c r="K15" i="14"/>
  <c r="P15" i="15"/>
  <c r="E34" i="16"/>
  <c r="BG11" i="7"/>
  <c r="BH6" i="7"/>
  <c r="AK86" i="5"/>
  <c r="AK31" i="5"/>
  <c r="AJ13" i="5"/>
  <c r="AG81" i="5"/>
  <c r="AG37" i="5"/>
  <c r="AG26" i="5"/>
  <c r="AD17" i="5"/>
  <c r="AD18" i="5"/>
  <c r="AD72" i="5"/>
  <c r="AD61" i="5"/>
  <c r="AD67" i="5" s="1"/>
  <c r="Z19" i="20" s="1"/>
  <c r="AD21" i="5"/>
  <c r="AD25" i="5"/>
  <c r="AD29" i="5"/>
  <c r="AD33" i="5"/>
  <c r="AD37" i="5"/>
  <c r="AD11" i="5"/>
  <c r="AD47" i="5"/>
  <c r="AD51" i="5"/>
  <c r="AD55" i="5"/>
  <c r="AD83" i="5"/>
  <c r="AD98" i="5"/>
  <c r="AD102" i="5"/>
  <c r="AD71" i="5"/>
  <c r="AD23" i="5"/>
  <c r="AD28" i="5"/>
  <c r="AD34" i="5"/>
  <c r="AD39" i="5"/>
  <c r="AD46" i="5"/>
  <c r="AD52" i="5"/>
  <c r="AD81" i="5"/>
  <c r="AD86" i="5"/>
  <c r="AD99" i="5"/>
  <c r="AD73" i="5"/>
  <c r="AD19" i="5"/>
  <c r="AD24" i="5"/>
  <c r="AD30" i="5"/>
  <c r="AD35" i="5"/>
  <c r="AD40" i="5"/>
  <c r="AD48" i="5"/>
  <c r="AD53" i="5"/>
  <c r="AD82" i="5"/>
  <c r="AD100" i="5"/>
  <c r="W44" i="3"/>
  <c r="J6" i="10" s="1"/>
  <c r="W57" i="5"/>
  <c r="S18" i="20" s="1"/>
  <c r="W56" i="5"/>
  <c r="S22" i="20" s="1"/>
  <c r="X3" i="7"/>
  <c r="AE18" i="7"/>
  <c r="BR18" i="7"/>
  <c r="CK8" i="3"/>
  <c r="Q12" i="16"/>
  <c r="Q12" i="15"/>
  <c r="Q12" i="14"/>
  <c r="Q12" i="13"/>
  <c r="Q13" i="25"/>
  <c r="Q8" i="3"/>
  <c r="R18" i="7"/>
  <c r="BH105" i="5"/>
  <c r="AU105" i="5"/>
  <c r="N15" i="10"/>
  <c r="G15" i="14"/>
  <c r="L15" i="15"/>
  <c r="M15" i="16"/>
  <c r="E15" i="16"/>
  <c r="E34" i="17"/>
  <c r="CD104" i="5"/>
  <c r="BV87" i="5"/>
  <c r="BP104" i="5"/>
  <c r="O23" i="15" s="1"/>
  <c r="BM104" i="5"/>
  <c r="L23" i="15" s="1"/>
  <c r="BI104" i="5"/>
  <c r="H23" i="15" s="1"/>
  <c r="BA7" i="7"/>
  <c r="BB7" i="7" s="1"/>
  <c r="BC7" i="7" s="1"/>
  <c r="BD7" i="7" s="1"/>
  <c r="BE7" i="7" s="1"/>
  <c r="AZ11" i="7"/>
  <c r="AP17" i="5"/>
  <c r="AP18" i="5"/>
  <c r="AP11" i="5"/>
  <c r="AP20" i="5"/>
  <c r="AP24" i="5"/>
  <c r="AP28" i="5"/>
  <c r="AP32" i="5"/>
  <c r="AP36" i="5"/>
  <c r="AP40" i="5"/>
  <c r="AP72" i="5"/>
  <c r="AP55" i="5"/>
  <c r="AP83" i="5"/>
  <c r="AP99" i="5"/>
  <c r="AP103" i="5"/>
  <c r="AP21" i="5"/>
  <c r="AP26" i="5"/>
  <c r="AP31" i="5"/>
  <c r="AP37" i="5"/>
  <c r="AP70" i="5"/>
  <c r="AP81" i="5"/>
  <c r="AP86" i="5"/>
  <c r="AP96" i="5"/>
  <c r="AP101" i="5"/>
  <c r="AP12" i="5"/>
  <c r="AP22" i="5"/>
  <c r="AP27" i="5"/>
  <c r="AP33" i="5"/>
  <c r="AP38" i="5"/>
  <c r="AP71" i="5"/>
  <c r="AP82" i="5"/>
  <c r="AP97" i="5"/>
  <c r="AP102" i="5"/>
  <c r="AK36" i="5"/>
  <c r="AK25" i="5"/>
  <c r="AI97" i="5"/>
  <c r="AI82" i="5"/>
  <c r="AI38" i="5"/>
  <c r="AI27" i="5"/>
  <c r="AI12" i="5"/>
  <c r="AH11" i="7"/>
  <c r="AI6" i="7"/>
  <c r="AG101" i="5"/>
  <c r="AG86" i="5"/>
  <c r="AG70" i="5"/>
  <c r="AG31" i="5"/>
  <c r="AG21" i="5"/>
  <c r="AD96" i="5"/>
  <c r="AD84" i="5"/>
  <c r="AD49" i="5"/>
  <c r="AD36" i="5"/>
  <c r="AD26" i="5"/>
  <c r="AA74" i="5"/>
  <c r="W24" i="20" s="1"/>
  <c r="Y67" i="5"/>
  <c r="U19" i="20" s="1"/>
  <c r="X56" i="5"/>
  <c r="T22" i="20" s="1"/>
  <c r="N67" i="5"/>
  <c r="K19" i="20" s="1"/>
  <c r="N66" i="5"/>
  <c r="K23" i="20" s="1"/>
  <c r="CK103" i="5"/>
  <c r="F34" i="10"/>
  <c r="P27" i="20" s="1"/>
  <c r="F35" i="3"/>
  <c r="F4" i="3" s="1"/>
  <c r="L14" i="5"/>
  <c r="L97" i="5"/>
  <c r="L17" i="5"/>
  <c r="L96" i="5"/>
  <c r="L18" i="5"/>
  <c r="L71" i="5"/>
  <c r="L60" i="5"/>
  <c r="L20" i="5"/>
  <c r="L24" i="5"/>
  <c r="L28" i="5"/>
  <c r="L32" i="5"/>
  <c r="L36" i="5"/>
  <c r="L40" i="5"/>
  <c r="L49" i="5"/>
  <c r="L53" i="5"/>
  <c r="L84" i="5"/>
  <c r="L72" i="5"/>
  <c r="L61" i="5"/>
  <c r="L21" i="5"/>
  <c r="L25" i="5"/>
  <c r="L29" i="5"/>
  <c r="L33" i="5"/>
  <c r="L37" i="5"/>
  <c r="L46" i="5"/>
  <c r="L50" i="5"/>
  <c r="L54" i="5"/>
  <c r="L81" i="5"/>
  <c r="L85" i="5"/>
  <c r="L98" i="5"/>
  <c r="L102" i="5"/>
  <c r="L73" i="5"/>
  <c r="L22" i="5"/>
  <c r="L30" i="5"/>
  <c r="L38" i="5"/>
  <c r="L47" i="5"/>
  <c r="L55" i="5"/>
  <c r="L86" i="5"/>
  <c r="L103" i="5"/>
  <c r="L23" i="5"/>
  <c r="L31" i="5"/>
  <c r="L39" i="5"/>
  <c r="L48" i="5"/>
  <c r="L99" i="5"/>
  <c r="F27" i="25"/>
  <c r="BA11" i="7"/>
  <c r="BB6" i="7"/>
  <c r="AM18" i="5"/>
  <c r="AM17" i="5"/>
  <c r="AM22" i="5"/>
  <c r="AM26" i="5"/>
  <c r="AM30" i="5"/>
  <c r="AM34" i="5"/>
  <c r="AM38" i="5"/>
  <c r="AM70" i="5"/>
  <c r="AM81" i="5"/>
  <c r="AM85" i="5"/>
  <c r="AM97" i="5"/>
  <c r="AM101" i="5"/>
  <c r="AL35" i="5"/>
  <c r="AL30" i="5"/>
  <c r="AL25" i="5"/>
  <c r="AL19" i="5"/>
  <c r="AH100" i="5"/>
  <c r="AH86" i="5"/>
  <c r="AH36" i="5"/>
  <c r="AH31" i="5"/>
  <c r="AH25" i="5"/>
  <c r="AH20" i="5"/>
  <c r="E34" i="13"/>
  <c r="AF100" i="5"/>
  <c r="AF85" i="5"/>
  <c r="AF35" i="5"/>
  <c r="AF30" i="5"/>
  <c r="AF25" i="5"/>
  <c r="AF19" i="5"/>
  <c r="AC18" i="5"/>
  <c r="AC17" i="5"/>
  <c r="AC72" i="5"/>
  <c r="AC74" i="5" s="1"/>
  <c r="Y24" i="20" s="1"/>
  <c r="AC61" i="5"/>
  <c r="AC67" i="5" s="1"/>
  <c r="Y19" i="20" s="1"/>
  <c r="AC21" i="5"/>
  <c r="AC25" i="5"/>
  <c r="AC29" i="5"/>
  <c r="AC33" i="5"/>
  <c r="AC37" i="5"/>
  <c r="AC11" i="5"/>
  <c r="AC47" i="5"/>
  <c r="AC51" i="5"/>
  <c r="AC55" i="5"/>
  <c r="AC83" i="5"/>
  <c r="AC87" i="5" s="1"/>
  <c r="AC97" i="5"/>
  <c r="AC101" i="5"/>
  <c r="AB103" i="5"/>
  <c r="AB97" i="5"/>
  <c r="AB85" i="5"/>
  <c r="AB50" i="5"/>
  <c r="AB38" i="5"/>
  <c r="AB32" i="5"/>
  <c r="AB27" i="5"/>
  <c r="AB22" i="5"/>
  <c r="AB60" i="5"/>
  <c r="AA67" i="5"/>
  <c r="W19" i="20" s="1"/>
  <c r="U8" i="7"/>
  <c r="V8" i="7" s="1"/>
  <c r="W8" i="7" s="1"/>
  <c r="T99" i="5"/>
  <c r="T46" i="5"/>
  <c r="T33" i="5"/>
  <c r="T22" i="5"/>
  <c r="S101" i="5"/>
  <c r="S83" i="5"/>
  <c r="S48" i="5"/>
  <c r="S36" i="5"/>
  <c r="S25" i="5"/>
  <c r="L52" i="5"/>
  <c r="L35" i="5"/>
  <c r="L19" i="5"/>
  <c r="G27" i="25"/>
  <c r="H22" i="3"/>
  <c r="K21" i="3"/>
  <c r="CO13" i="5"/>
  <c r="CO14" i="5"/>
  <c r="AO18" i="5"/>
  <c r="AO17" i="5"/>
  <c r="AO22" i="5"/>
  <c r="AO26" i="5"/>
  <c r="AO30" i="5"/>
  <c r="AO34" i="5"/>
  <c r="AO38" i="5"/>
  <c r="AO70" i="5"/>
  <c r="AO81" i="5"/>
  <c r="AO85" i="5"/>
  <c r="AO97" i="5"/>
  <c r="AO104" i="5" s="1"/>
  <c r="N23" i="13" s="1"/>
  <c r="AO101" i="5"/>
  <c r="AL17" i="5"/>
  <c r="AL18" i="5"/>
  <c r="AL11" i="5"/>
  <c r="AL20" i="5"/>
  <c r="AL24" i="5"/>
  <c r="AL28" i="5"/>
  <c r="AL32" i="5"/>
  <c r="AL36" i="5"/>
  <c r="AL40" i="5"/>
  <c r="AL72" i="5"/>
  <c r="AL74" i="5" s="1"/>
  <c r="AG24" i="20" s="1"/>
  <c r="AL55" i="5"/>
  <c r="AL83" i="5"/>
  <c r="AL93" i="5" s="1"/>
  <c r="AL99" i="5"/>
  <c r="AL104" i="5" s="1"/>
  <c r="K23" i="13" s="1"/>
  <c r="AL103" i="5"/>
  <c r="AJ18" i="5"/>
  <c r="AJ17" i="5"/>
  <c r="AJ22" i="5"/>
  <c r="AJ26" i="5"/>
  <c r="AJ30" i="5"/>
  <c r="AJ34" i="5"/>
  <c r="AJ38" i="5"/>
  <c r="AJ70" i="5"/>
  <c r="AJ81" i="5"/>
  <c r="AJ85" i="5"/>
  <c r="AJ97" i="5"/>
  <c r="AJ104" i="5" s="1"/>
  <c r="I23" i="13" s="1"/>
  <c r="AJ101" i="5"/>
  <c r="AH17" i="5"/>
  <c r="AH18" i="5"/>
  <c r="AH22" i="5"/>
  <c r="AH26" i="5"/>
  <c r="AH30" i="5"/>
  <c r="AH34" i="5"/>
  <c r="AH38" i="5"/>
  <c r="AH70" i="5"/>
  <c r="AH81" i="5"/>
  <c r="AH85" i="5"/>
  <c r="AH97" i="5"/>
  <c r="AH101" i="5"/>
  <c r="AF17" i="5"/>
  <c r="AF18" i="5"/>
  <c r="AF11" i="5"/>
  <c r="AF20" i="5"/>
  <c r="AF24" i="5"/>
  <c r="AF28" i="5"/>
  <c r="AF32" i="5"/>
  <c r="AF36" i="5"/>
  <c r="AF40" i="5"/>
  <c r="AF72" i="5"/>
  <c r="AF55" i="5"/>
  <c r="AF83" i="5"/>
  <c r="AF93" i="5" s="1"/>
  <c r="AF99" i="5"/>
  <c r="AF103" i="5"/>
  <c r="AB17" i="5"/>
  <c r="AB18" i="5"/>
  <c r="AB72" i="5"/>
  <c r="AB75" i="5" s="1"/>
  <c r="AB61" i="5"/>
  <c r="AB21" i="5"/>
  <c r="AB25" i="5"/>
  <c r="AB29" i="5"/>
  <c r="AB33" i="5"/>
  <c r="AB37" i="5"/>
  <c r="AB11" i="5"/>
  <c r="AB47" i="5"/>
  <c r="AB51" i="5"/>
  <c r="AB55" i="5"/>
  <c r="AB83" i="5"/>
  <c r="AB87" i="5" s="1"/>
  <c r="AB98" i="5"/>
  <c r="AB102" i="5"/>
  <c r="AA104" i="5"/>
  <c r="M23" i="10" s="1"/>
  <c r="AA57" i="5"/>
  <c r="W18" i="20" s="1"/>
  <c r="AA56" i="5"/>
  <c r="W22" i="20" s="1"/>
  <c r="U67" i="5"/>
  <c r="Q19" i="20" s="1"/>
  <c r="U66" i="5"/>
  <c r="Q23" i="20" s="1"/>
  <c r="T17" i="5"/>
  <c r="T18" i="5"/>
  <c r="T70" i="5"/>
  <c r="T19" i="5"/>
  <c r="T23" i="5"/>
  <c r="T27" i="5"/>
  <c r="T31" i="5"/>
  <c r="T35" i="5"/>
  <c r="T39" i="5"/>
  <c r="T49" i="5"/>
  <c r="T53" i="5"/>
  <c r="T81" i="5"/>
  <c r="T85" i="5"/>
  <c r="T96" i="5"/>
  <c r="T100" i="5"/>
  <c r="T72" i="5"/>
  <c r="T24" i="5"/>
  <c r="T29" i="5"/>
  <c r="T34" i="5"/>
  <c r="T40" i="5"/>
  <c r="T47" i="5"/>
  <c r="T52" i="5"/>
  <c r="T82" i="5"/>
  <c r="T101" i="5"/>
  <c r="T73" i="5"/>
  <c r="T20" i="5"/>
  <c r="T25" i="5"/>
  <c r="T30" i="5"/>
  <c r="T36" i="5"/>
  <c r="T11" i="5"/>
  <c r="T48" i="5"/>
  <c r="T54" i="5"/>
  <c r="T83" i="5"/>
  <c r="T97" i="5"/>
  <c r="T102" i="5"/>
  <c r="S18" i="5"/>
  <c r="S17" i="5"/>
  <c r="S70" i="5"/>
  <c r="S19" i="5"/>
  <c r="S23" i="5"/>
  <c r="S27" i="5"/>
  <c r="S31" i="5"/>
  <c r="S35" i="5"/>
  <c r="S39" i="5"/>
  <c r="S49" i="5"/>
  <c r="S53" i="5"/>
  <c r="S81" i="5"/>
  <c r="S85" i="5"/>
  <c r="S98" i="5"/>
  <c r="S102" i="5"/>
  <c r="S71" i="5"/>
  <c r="S61" i="5"/>
  <c r="S66" i="5" s="1"/>
  <c r="O23" i="20" s="1"/>
  <c r="S22" i="5"/>
  <c r="S28" i="5"/>
  <c r="S33" i="5"/>
  <c r="S38" i="5"/>
  <c r="S46" i="5"/>
  <c r="S51" i="5"/>
  <c r="S86" i="5"/>
  <c r="S99" i="5"/>
  <c r="S72" i="5"/>
  <c r="S24" i="5"/>
  <c r="S29" i="5"/>
  <c r="S34" i="5"/>
  <c r="S40" i="5"/>
  <c r="S47" i="5"/>
  <c r="S52" i="5"/>
  <c r="S82" i="5"/>
  <c r="S100" i="5"/>
  <c r="L51" i="5"/>
  <c r="L34" i="5"/>
  <c r="G11" i="7"/>
  <c r="H8" i="7"/>
  <c r="I8" i="7" s="1"/>
  <c r="U17" i="5"/>
  <c r="U18" i="5"/>
  <c r="U72" i="5"/>
  <c r="Q18" i="5"/>
  <c r="Q96" i="5"/>
  <c r="Q97" i="5"/>
  <c r="Q17" i="5"/>
  <c r="Q72" i="5"/>
  <c r="Q61" i="5"/>
  <c r="Q21" i="5"/>
  <c r="Q25" i="5"/>
  <c r="Q29" i="5"/>
  <c r="Q33" i="5"/>
  <c r="Q37" i="5"/>
  <c r="Q46" i="5"/>
  <c r="Q50" i="5"/>
  <c r="Q54" i="5"/>
  <c r="Q81" i="5"/>
  <c r="Q85" i="5"/>
  <c r="Q99" i="5"/>
  <c r="Q103" i="5"/>
  <c r="P44" i="3"/>
  <c r="O6" i="25" s="1"/>
  <c r="M44" i="3"/>
  <c r="L6" i="25" s="1"/>
  <c r="K17" i="5"/>
  <c r="K96" i="5"/>
  <c r="K18" i="5"/>
  <c r="K97" i="5"/>
  <c r="K70" i="5"/>
  <c r="K19" i="5"/>
  <c r="K23" i="5"/>
  <c r="K27" i="5"/>
  <c r="K31" i="5"/>
  <c r="K35" i="5"/>
  <c r="K39" i="5"/>
  <c r="K12" i="5"/>
  <c r="K14" i="5" s="1"/>
  <c r="K48" i="5"/>
  <c r="K52" i="5"/>
  <c r="K83" i="5"/>
  <c r="K100" i="5"/>
  <c r="K71" i="5"/>
  <c r="K60" i="5"/>
  <c r="K20" i="5"/>
  <c r="K24" i="5"/>
  <c r="K28" i="5"/>
  <c r="K32" i="5"/>
  <c r="K36" i="5"/>
  <c r="K40" i="5"/>
  <c r="K49" i="5"/>
  <c r="K53" i="5"/>
  <c r="K84" i="5"/>
  <c r="K101" i="5"/>
  <c r="J97" i="5"/>
  <c r="J18" i="5"/>
  <c r="J96" i="5"/>
  <c r="J17" i="5"/>
  <c r="J70" i="5"/>
  <c r="J19" i="5"/>
  <c r="J23" i="5"/>
  <c r="J27" i="5"/>
  <c r="J31" i="5"/>
  <c r="J35" i="5"/>
  <c r="J39" i="5"/>
  <c r="J49" i="5"/>
  <c r="J53" i="5"/>
  <c r="J81" i="5"/>
  <c r="J85" i="5"/>
  <c r="J100" i="5"/>
  <c r="J71" i="5"/>
  <c r="J60" i="5"/>
  <c r="J20" i="5"/>
  <c r="J24" i="5"/>
  <c r="J28" i="5"/>
  <c r="J32" i="5"/>
  <c r="J36" i="5"/>
  <c r="J40" i="5"/>
  <c r="J46" i="5"/>
  <c r="J50" i="5"/>
  <c r="J54" i="5"/>
  <c r="J82" i="5"/>
  <c r="J86" i="5"/>
  <c r="J101" i="5"/>
  <c r="K6" i="7"/>
  <c r="I75" i="5"/>
  <c r="H35" i="3"/>
  <c r="G35" i="3"/>
  <c r="F14" i="5"/>
  <c r="K15" i="17"/>
  <c r="CK11" i="7"/>
  <c r="AA18" i="5"/>
  <c r="AA17" i="5"/>
  <c r="Z17" i="5"/>
  <c r="Z18" i="5"/>
  <c r="X17" i="5"/>
  <c r="X18" i="5"/>
  <c r="W18" i="5"/>
  <c r="W17" i="5"/>
  <c r="V17" i="5"/>
  <c r="V18" i="5"/>
  <c r="U102" i="5"/>
  <c r="U98" i="5"/>
  <c r="U84" i="5"/>
  <c r="U87" i="5" s="1"/>
  <c r="U52" i="5"/>
  <c r="U48" i="5"/>
  <c r="U56" i="5" s="1"/>
  <c r="Q22" i="20" s="1"/>
  <c r="U12" i="5"/>
  <c r="U14" i="5" s="1"/>
  <c r="U38" i="5"/>
  <c r="U34" i="5"/>
  <c r="U30" i="5"/>
  <c r="U26" i="5"/>
  <c r="U22" i="5"/>
  <c r="U73" i="5"/>
  <c r="Q100" i="5"/>
  <c r="Q86" i="5"/>
  <c r="Q52" i="5"/>
  <c r="Q47" i="5"/>
  <c r="Q40" i="5"/>
  <c r="Q35" i="5"/>
  <c r="Q30" i="5"/>
  <c r="Q24" i="5"/>
  <c r="Q19" i="5"/>
  <c r="Q73" i="5"/>
  <c r="P66" i="5"/>
  <c r="M23" i="20" s="1"/>
  <c r="O18" i="5"/>
  <c r="O96" i="5"/>
  <c r="O97" i="5"/>
  <c r="O17" i="5"/>
  <c r="O72" i="5"/>
  <c r="O75" i="5" s="1"/>
  <c r="O61" i="5"/>
  <c r="O67" i="5" s="1"/>
  <c r="L19" i="20" s="1"/>
  <c r="O21" i="5"/>
  <c r="O25" i="5"/>
  <c r="O29" i="5"/>
  <c r="O33" i="5"/>
  <c r="O37" i="5"/>
  <c r="O46" i="5"/>
  <c r="O50" i="5"/>
  <c r="O54" i="5"/>
  <c r="O81" i="5"/>
  <c r="O85" i="5"/>
  <c r="O99" i="5"/>
  <c r="O103" i="5"/>
  <c r="M67" i="5"/>
  <c r="J19" i="20" s="1"/>
  <c r="M66" i="5"/>
  <c r="J23" i="20" s="1"/>
  <c r="K99" i="5"/>
  <c r="K81" i="5"/>
  <c r="K50" i="5"/>
  <c r="K33" i="5"/>
  <c r="K25" i="5"/>
  <c r="K61" i="5"/>
  <c r="J102" i="5"/>
  <c r="J83" i="5"/>
  <c r="J51" i="5"/>
  <c r="J11" i="5"/>
  <c r="J33" i="5"/>
  <c r="J25" i="5"/>
  <c r="J61" i="5"/>
  <c r="I67" i="5"/>
  <c r="F19" i="20" s="1"/>
  <c r="H11" i="7"/>
  <c r="G17" i="5"/>
  <c r="G97" i="5"/>
  <c r="G96" i="5"/>
  <c r="G18" i="5"/>
  <c r="G71" i="5"/>
  <c r="G60" i="5"/>
  <c r="G20" i="5"/>
  <c r="G24" i="5"/>
  <c r="G28" i="5"/>
  <c r="G32" i="5"/>
  <c r="G36" i="5"/>
  <c r="G40" i="5"/>
  <c r="G46" i="5"/>
  <c r="G50" i="5"/>
  <c r="G54" i="5"/>
  <c r="G72" i="5"/>
  <c r="G23" i="5"/>
  <c r="G29" i="5"/>
  <c r="G34" i="5"/>
  <c r="G39" i="5"/>
  <c r="G47" i="5"/>
  <c r="G52" i="5"/>
  <c r="G84" i="5"/>
  <c r="G101" i="5"/>
  <c r="G73" i="5"/>
  <c r="G19" i="5"/>
  <c r="G25" i="5"/>
  <c r="G30" i="5"/>
  <c r="G35" i="5"/>
  <c r="G11" i="5"/>
  <c r="G48" i="5"/>
  <c r="G53" i="5"/>
  <c r="G81" i="5"/>
  <c r="G85" i="5"/>
  <c r="G98" i="5"/>
  <c r="G102" i="5"/>
  <c r="CM17" i="5"/>
  <c r="CM18" i="5"/>
  <c r="CM12" i="5"/>
  <c r="CM21" i="5"/>
  <c r="CM25" i="5"/>
  <c r="CM29" i="5"/>
  <c r="CM33" i="5"/>
  <c r="CM37" i="5"/>
  <c r="CM63" i="5"/>
  <c r="CM70" i="5"/>
  <c r="CM84" i="5"/>
  <c r="CM96" i="5"/>
  <c r="CM100" i="5"/>
  <c r="CM54" i="5"/>
  <c r="CM22" i="5"/>
  <c r="CM26" i="5"/>
  <c r="CM30" i="5"/>
  <c r="CM34" i="5"/>
  <c r="CM38" i="5"/>
  <c r="CM60" i="5"/>
  <c r="CM64" i="5"/>
  <c r="CM71" i="5"/>
  <c r="CM81" i="5"/>
  <c r="CM85" i="5"/>
  <c r="CM97" i="5"/>
  <c r="CM101" i="5"/>
  <c r="CM11" i="5"/>
  <c r="CM24" i="5"/>
  <c r="CM32" i="5"/>
  <c r="CM40" i="5"/>
  <c r="CM83" i="5"/>
  <c r="CM102" i="5"/>
  <c r="CM19" i="5"/>
  <c r="CM27" i="5"/>
  <c r="CM35" i="5"/>
  <c r="CM61" i="5"/>
  <c r="CM72" i="5"/>
  <c r="CM86" i="5"/>
  <c r="CM103" i="5"/>
  <c r="CM6" i="7"/>
  <c r="CL11" i="7"/>
  <c r="CI11" i="7"/>
  <c r="CF14" i="5"/>
  <c r="CF18" i="5"/>
  <c r="CF17" i="5"/>
  <c r="CF71" i="5"/>
  <c r="CF19" i="5"/>
  <c r="CF23" i="5"/>
  <c r="CF27" i="5"/>
  <c r="CF31" i="5"/>
  <c r="CF35" i="5"/>
  <c r="CF39" i="5"/>
  <c r="CF84" i="5"/>
  <c r="CF54" i="5"/>
  <c r="CF72" i="5"/>
  <c r="CF20" i="5"/>
  <c r="CF24" i="5"/>
  <c r="CF28" i="5"/>
  <c r="CF32" i="5"/>
  <c r="CF36" i="5"/>
  <c r="CF40" i="5"/>
  <c r="CF81" i="5"/>
  <c r="CF85" i="5"/>
  <c r="CC14" i="5"/>
  <c r="CC17" i="5"/>
  <c r="CC18" i="5"/>
  <c r="CC70" i="5"/>
  <c r="CC22" i="5"/>
  <c r="CC26" i="5"/>
  <c r="CC30" i="5"/>
  <c r="CC34" i="5"/>
  <c r="CC38" i="5"/>
  <c r="CC12" i="5"/>
  <c r="CC13" i="5" s="1"/>
  <c r="CC83" i="5"/>
  <c r="CC71" i="5"/>
  <c r="CC19" i="5"/>
  <c r="CC23" i="5"/>
  <c r="CC27" i="5"/>
  <c r="CC31" i="5"/>
  <c r="CC35" i="5"/>
  <c r="CC39" i="5"/>
  <c r="CC84" i="5"/>
  <c r="CC54" i="5"/>
  <c r="CC72" i="5"/>
  <c r="CC20" i="5"/>
  <c r="CC24" i="5"/>
  <c r="CC28" i="5"/>
  <c r="CC32" i="5"/>
  <c r="CC36" i="5"/>
  <c r="CC40" i="5"/>
  <c r="CC81" i="5"/>
  <c r="CC85" i="5"/>
  <c r="BU18" i="5"/>
  <c r="BU17" i="5"/>
  <c r="BU54" i="5"/>
  <c r="BU72" i="5"/>
  <c r="BU20" i="5"/>
  <c r="BU24" i="5"/>
  <c r="BU28" i="5"/>
  <c r="BU32" i="5"/>
  <c r="BU36" i="5"/>
  <c r="BU40" i="5"/>
  <c r="BU81" i="5"/>
  <c r="BU85" i="5"/>
  <c r="BU70" i="5"/>
  <c r="BU19" i="5"/>
  <c r="BU25" i="5"/>
  <c r="BU30" i="5"/>
  <c r="BU35" i="5"/>
  <c r="BU11" i="5"/>
  <c r="BU83" i="5"/>
  <c r="BU71" i="5"/>
  <c r="BU21" i="5"/>
  <c r="BU26" i="5"/>
  <c r="BU31" i="5"/>
  <c r="BU37" i="5"/>
  <c r="BU12" i="5"/>
  <c r="BU84" i="5"/>
  <c r="BU73" i="5"/>
  <c r="BU22" i="5"/>
  <c r="BU27" i="5"/>
  <c r="BU33" i="5"/>
  <c r="BU38" i="5"/>
  <c r="BU86" i="5"/>
  <c r="P17" i="5"/>
  <c r="P18" i="5"/>
  <c r="P96" i="5"/>
  <c r="P97" i="5"/>
  <c r="N17" i="5"/>
  <c r="N18" i="5"/>
  <c r="N96" i="5"/>
  <c r="N97" i="5"/>
  <c r="M17" i="5"/>
  <c r="M96" i="5"/>
  <c r="M18" i="5"/>
  <c r="M97" i="5"/>
  <c r="H17" i="5"/>
  <c r="H97" i="5"/>
  <c r="H18" i="5"/>
  <c r="H96" i="5"/>
  <c r="F54" i="5"/>
  <c r="F50" i="5"/>
  <c r="F46" i="5"/>
  <c r="F37" i="5"/>
  <c r="F33" i="5"/>
  <c r="F28" i="5"/>
  <c r="F22" i="5"/>
  <c r="F61" i="5"/>
  <c r="CP93" i="5"/>
  <c r="N15" i="17"/>
  <c r="CO17" i="5"/>
  <c r="CO18" i="5"/>
  <c r="CO54" i="5"/>
  <c r="CO22" i="5"/>
  <c r="CO26" i="5"/>
  <c r="CO30" i="5"/>
  <c r="CO34" i="5"/>
  <c r="CO38" i="5"/>
  <c r="CO60" i="5"/>
  <c r="CO64" i="5"/>
  <c r="CO71" i="5"/>
  <c r="CO81" i="5"/>
  <c r="CO85" i="5"/>
  <c r="CO97" i="5"/>
  <c r="CO101" i="5"/>
  <c r="CO55" i="5"/>
  <c r="CO19" i="5"/>
  <c r="CO23" i="5"/>
  <c r="CO27" i="5"/>
  <c r="CO31" i="5"/>
  <c r="CO35" i="5"/>
  <c r="CO39" i="5"/>
  <c r="CO61" i="5"/>
  <c r="CO65" i="5"/>
  <c r="CO72" i="5"/>
  <c r="CO82" i="5"/>
  <c r="CO86" i="5"/>
  <c r="CO98" i="5"/>
  <c r="CO102" i="5"/>
  <c r="M15" i="17"/>
  <c r="CN14" i="5"/>
  <c r="CI98" i="5"/>
  <c r="CI81" i="5"/>
  <c r="CI39" i="5"/>
  <c r="CI31" i="5"/>
  <c r="CI23" i="5"/>
  <c r="CF83" i="5"/>
  <c r="CF38" i="5"/>
  <c r="CF30" i="5"/>
  <c r="CF22" i="5"/>
  <c r="CF70" i="5"/>
  <c r="CC37" i="5"/>
  <c r="CC21" i="5"/>
  <c r="BZ18" i="5"/>
  <c r="BZ17" i="5"/>
  <c r="BZ55" i="5"/>
  <c r="BZ73" i="5"/>
  <c r="BZ21" i="5"/>
  <c r="BZ25" i="5"/>
  <c r="BZ29" i="5"/>
  <c r="BZ33" i="5"/>
  <c r="BZ37" i="5"/>
  <c r="BZ11" i="5"/>
  <c r="BZ82" i="5"/>
  <c r="BZ86" i="5"/>
  <c r="BZ70" i="5"/>
  <c r="BZ22" i="5"/>
  <c r="BZ26" i="5"/>
  <c r="BZ30" i="5"/>
  <c r="BZ34" i="5"/>
  <c r="BZ38" i="5"/>
  <c r="BZ12" i="5"/>
  <c r="BZ83" i="5"/>
  <c r="BZ71" i="5"/>
  <c r="BZ19" i="5"/>
  <c r="BZ23" i="5"/>
  <c r="BZ27" i="5"/>
  <c r="BZ31" i="5"/>
  <c r="BZ35" i="5"/>
  <c r="BZ39" i="5"/>
  <c r="BZ84" i="5"/>
  <c r="BU82" i="5"/>
  <c r="BU23" i="5"/>
  <c r="BQ83" i="5"/>
  <c r="I18" i="5"/>
  <c r="I97" i="5"/>
  <c r="I96" i="5"/>
  <c r="I17" i="5"/>
  <c r="F97" i="5"/>
  <c r="F17" i="5"/>
  <c r="F96" i="5"/>
  <c r="F18" i="5"/>
  <c r="F70" i="5"/>
  <c r="F19" i="5"/>
  <c r="F23" i="5"/>
  <c r="F27" i="5"/>
  <c r="F31" i="5"/>
  <c r="CI17" i="5"/>
  <c r="CI18" i="5"/>
  <c r="CI12" i="5"/>
  <c r="CI13" i="5" s="1"/>
  <c r="CI21" i="5"/>
  <c r="CI25" i="5"/>
  <c r="CI29" i="5"/>
  <c r="CI33" i="5"/>
  <c r="CI37" i="5"/>
  <c r="CI73" i="5"/>
  <c r="CI83" i="5"/>
  <c r="CI99" i="5"/>
  <c r="CI103" i="5"/>
  <c r="CI54" i="5"/>
  <c r="CI22" i="5"/>
  <c r="CI26" i="5"/>
  <c r="CI30" i="5"/>
  <c r="CI34" i="5"/>
  <c r="CI38" i="5"/>
  <c r="CI70" i="5"/>
  <c r="CI84" i="5"/>
  <c r="CI96" i="5"/>
  <c r="CI100" i="5"/>
  <c r="G15" i="17"/>
  <c r="CF82" i="5"/>
  <c r="CF37" i="5"/>
  <c r="CF29" i="5"/>
  <c r="CF21" i="5"/>
  <c r="CF55" i="5"/>
  <c r="CC86" i="5"/>
  <c r="CC33" i="5"/>
  <c r="CC73" i="5"/>
  <c r="BU39" i="5"/>
  <c r="BQ18" i="5"/>
  <c r="BQ17" i="5"/>
  <c r="BQ54" i="5"/>
  <c r="BQ72" i="5"/>
  <c r="BQ20" i="5"/>
  <c r="BQ24" i="5"/>
  <c r="BQ28" i="5"/>
  <c r="BQ32" i="5"/>
  <c r="BQ36" i="5"/>
  <c r="BQ40" i="5"/>
  <c r="BQ81" i="5"/>
  <c r="BQ85" i="5"/>
  <c r="BQ55" i="5"/>
  <c r="BQ73" i="5"/>
  <c r="BQ21" i="5"/>
  <c r="BQ25" i="5"/>
  <c r="BQ29" i="5"/>
  <c r="BQ33" i="5"/>
  <c r="BQ37" i="5"/>
  <c r="BQ11" i="5"/>
  <c r="BQ82" i="5"/>
  <c r="BQ86" i="5"/>
  <c r="BQ71" i="5"/>
  <c r="BQ23" i="5"/>
  <c r="BQ31" i="5"/>
  <c r="BQ39" i="5"/>
  <c r="BQ84" i="5"/>
  <c r="BQ26" i="5"/>
  <c r="BQ34" i="5"/>
  <c r="BQ12" i="5"/>
  <c r="BQ19" i="5"/>
  <c r="BQ27" i="5"/>
  <c r="BQ35" i="5"/>
  <c r="BK18" i="5"/>
  <c r="BK17" i="5"/>
  <c r="BK55" i="5"/>
  <c r="BK73" i="5"/>
  <c r="BK21" i="5"/>
  <c r="BK25" i="5"/>
  <c r="BK29" i="5"/>
  <c r="BK71" i="5"/>
  <c r="BK20" i="5"/>
  <c r="BK26" i="5"/>
  <c r="BK31" i="5"/>
  <c r="BK35" i="5"/>
  <c r="BK39" i="5"/>
  <c r="BK84" i="5"/>
  <c r="BK72" i="5"/>
  <c r="BK22" i="5"/>
  <c r="BK27" i="5"/>
  <c r="BK32" i="5"/>
  <c r="BK36" i="5"/>
  <c r="BK40" i="5"/>
  <c r="BK81" i="5"/>
  <c r="BK85" i="5"/>
  <c r="BK54" i="5"/>
  <c r="BK23" i="5"/>
  <c r="BK28" i="5"/>
  <c r="BK33" i="5"/>
  <c r="BK37" i="5"/>
  <c r="BK11" i="5"/>
  <c r="BK82" i="5"/>
  <c r="BK86" i="5"/>
  <c r="CH17" i="5"/>
  <c r="CH18" i="5"/>
  <c r="CA17" i="5"/>
  <c r="CA18" i="5"/>
  <c r="BW17" i="5"/>
  <c r="BW18" i="5"/>
  <c r="BV18" i="5"/>
  <c r="BV17" i="5"/>
  <c r="BV55" i="5"/>
  <c r="BV73" i="5"/>
  <c r="BV74" i="5" s="1"/>
  <c r="BN24" i="20" s="1"/>
  <c r="BT84" i="5"/>
  <c r="BT12" i="5"/>
  <c r="BT37" i="5"/>
  <c r="BT31" i="5"/>
  <c r="BT26" i="5"/>
  <c r="BT21" i="5"/>
  <c r="BT71" i="5"/>
  <c r="BS17" i="5"/>
  <c r="BS18" i="5"/>
  <c r="BS54" i="5"/>
  <c r="BS72" i="5"/>
  <c r="BS20" i="5"/>
  <c r="BS24" i="5"/>
  <c r="BS28" i="5"/>
  <c r="BS32" i="5"/>
  <c r="BS36" i="5"/>
  <c r="BS40" i="5"/>
  <c r="BS81" i="5"/>
  <c r="BS85" i="5"/>
  <c r="BO85" i="5"/>
  <c r="BO40" i="5"/>
  <c r="BO32" i="5"/>
  <c r="BO24" i="5"/>
  <c r="BO72" i="5"/>
  <c r="BK38" i="5"/>
  <c r="BK19" i="5"/>
  <c r="BI30" i="5"/>
  <c r="CQ17" i="5"/>
  <c r="CQ18" i="5"/>
  <c r="CN18" i="5"/>
  <c r="CN17" i="5"/>
  <c r="CL18" i="5"/>
  <c r="CL17" i="5"/>
  <c r="CJ18" i="5"/>
  <c r="CJ17" i="5"/>
  <c r="CH100" i="5"/>
  <c r="CH96" i="5"/>
  <c r="CH84" i="5"/>
  <c r="CH70" i="5"/>
  <c r="CH38" i="5"/>
  <c r="CH34" i="5"/>
  <c r="CH30" i="5"/>
  <c r="CH26" i="5"/>
  <c r="CH22" i="5"/>
  <c r="CH54" i="5"/>
  <c r="CD18" i="5"/>
  <c r="CD17" i="5"/>
  <c r="CB18" i="5"/>
  <c r="CB17" i="5"/>
  <c r="CA84" i="5"/>
  <c r="CA39" i="5"/>
  <c r="CA35" i="5"/>
  <c r="CA31" i="5"/>
  <c r="CA27" i="5"/>
  <c r="CA23" i="5"/>
  <c r="CA19" i="5"/>
  <c r="CA71" i="5"/>
  <c r="BX18" i="5"/>
  <c r="BX17" i="5"/>
  <c r="BW84" i="5"/>
  <c r="BW39" i="5"/>
  <c r="BW35" i="5"/>
  <c r="BW31" i="5"/>
  <c r="BW27" i="5"/>
  <c r="BW23" i="5"/>
  <c r="BW19" i="5"/>
  <c r="BW71" i="5"/>
  <c r="BP93" i="5"/>
  <c r="BO18" i="5"/>
  <c r="BO17" i="5"/>
  <c r="BO70" i="5"/>
  <c r="BO22" i="5"/>
  <c r="BO26" i="5"/>
  <c r="BO30" i="5"/>
  <c r="BO34" i="5"/>
  <c r="BO38" i="5"/>
  <c r="BO12" i="5"/>
  <c r="BO83" i="5"/>
  <c r="BO71" i="5"/>
  <c r="BO19" i="5"/>
  <c r="BO23" i="5"/>
  <c r="BO27" i="5"/>
  <c r="BO31" i="5"/>
  <c r="BO35" i="5"/>
  <c r="BO39" i="5"/>
  <c r="BO84" i="5"/>
  <c r="BK34" i="5"/>
  <c r="BK70" i="5"/>
  <c r="BI18" i="5"/>
  <c r="BI17" i="5"/>
  <c r="BI55" i="5"/>
  <c r="BI73" i="5"/>
  <c r="BI21" i="5"/>
  <c r="BI25" i="5"/>
  <c r="BI29" i="5"/>
  <c r="BI33" i="5"/>
  <c r="BI37" i="5"/>
  <c r="BI11" i="5"/>
  <c r="BI82" i="5"/>
  <c r="BI86" i="5"/>
  <c r="BI71" i="5"/>
  <c r="BI20" i="5"/>
  <c r="BI26" i="5"/>
  <c r="BI31" i="5"/>
  <c r="BI36" i="5"/>
  <c r="BI12" i="5"/>
  <c r="BI84" i="5"/>
  <c r="BI72" i="5"/>
  <c r="BI75" i="5" s="1"/>
  <c r="BB20" i="20" s="1"/>
  <c r="BI22" i="5"/>
  <c r="BI27" i="5"/>
  <c r="BI32" i="5"/>
  <c r="BI38" i="5"/>
  <c r="BI85" i="5"/>
  <c r="BI54" i="5"/>
  <c r="BI23" i="5"/>
  <c r="BI28" i="5"/>
  <c r="BI34" i="5"/>
  <c r="BI39" i="5"/>
  <c r="BI81" i="5"/>
  <c r="BC75" i="5"/>
  <c r="AW20" i="20" s="1"/>
  <c r="CQ103" i="5"/>
  <c r="CQ99" i="5"/>
  <c r="CQ83" i="5"/>
  <c r="CQ93" i="5" s="1"/>
  <c r="CQ73" i="5"/>
  <c r="CQ75" i="5" s="1"/>
  <c r="CQ62" i="5"/>
  <c r="CQ67" i="5" s="1"/>
  <c r="CH19" i="20" s="1"/>
  <c r="CQ40" i="5"/>
  <c r="CQ36" i="5"/>
  <c r="CQ32" i="5"/>
  <c r="CQ28" i="5"/>
  <c r="CQ24" i="5"/>
  <c r="CQ20" i="5"/>
  <c r="CQ11" i="5"/>
  <c r="CP18" i="5"/>
  <c r="CP17" i="5"/>
  <c r="CN102" i="5"/>
  <c r="CN98" i="5"/>
  <c r="CN86" i="5"/>
  <c r="CN87" i="5" s="1"/>
  <c r="CN82" i="5"/>
  <c r="CN72" i="5"/>
  <c r="CN75" i="5" s="1"/>
  <c r="CE20" i="20" s="1"/>
  <c r="CN65" i="5"/>
  <c r="CN61" i="5"/>
  <c r="CN66" i="5" s="1"/>
  <c r="CE23" i="20" s="1"/>
  <c r="CN39" i="5"/>
  <c r="CN35" i="5"/>
  <c r="CN31" i="5"/>
  <c r="CN27" i="5"/>
  <c r="CN23" i="5"/>
  <c r="CN19" i="5"/>
  <c r="CN55" i="5"/>
  <c r="CL102" i="5"/>
  <c r="CL98" i="5"/>
  <c r="CL86" i="5"/>
  <c r="CL82" i="5"/>
  <c r="CL72" i="5"/>
  <c r="CL74" i="5" s="1"/>
  <c r="CC24" i="20" s="1"/>
  <c r="CL65" i="5"/>
  <c r="CL61" i="5"/>
  <c r="CL39" i="5"/>
  <c r="CL35" i="5"/>
  <c r="CL31" i="5"/>
  <c r="CL27" i="5"/>
  <c r="CL23" i="5"/>
  <c r="CL19" i="5"/>
  <c r="CL55" i="5"/>
  <c r="CJ102" i="5"/>
  <c r="CJ98" i="5"/>
  <c r="CJ86" i="5"/>
  <c r="CJ82" i="5"/>
  <c r="CJ72" i="5"/>
  <c r="CJ65" i="5"/>
  <c r="CJ61" i="5"/>
  <c r="CJ67" i="5" s="1"/>
  <c r="CA19" i="20" s="1"/>
  <c r="CJ39" i="5"/>
  <c r="CJ35" i="5"/>
  <c r="CJ31" i="5"/>
  <c r="CJ27" i="5"/>
  <c r="CJ23" i="5"/>
  <c r="CJ19" i="5"/>
  <c r="CJ55" i="5"/>
  <c r="CH103" i="5"/>
  <c r="CH99" i="5"/>
  <c r="CH83" i="5"/>
  <c r="CH73" i="5"/>
  <c r="CH37" i="5"/>
  <c r="CH33" i="5"/>
  <c r="CH29" i="5"/>
  <c r="CH25" i="5"/>
  <c r="CH21" i="5"/>
  <c r="CH12" i="5"/>
  <c r="CH14" i="5" s="1"/>
  <c r="CD85" i="5"/>
  <c r="CD81" i="5"/>
  <c r="CD40" i="5"/>
  <c r="CD36" i="5"/>
  <c r="CD32" i="5"/>
  <c r="CD28" i="5"/>
  <c r="CD24" i="5"/>
  <c r="CD20" i="5"/>
  <c r="CD72" i="5"/>
  <c r="CD74" i="5" s="1"/>
  <c r="BV24" i="20" s="1"/>
  <c r="CD54" i="5"/>
  <c r="CB85" i="5"/>
  <c r="CB81" i="5"/>
  <c r="CB40" i="5"/>
  <c r="CB36" i="5"/>
  <c r="CB32" i="5"/>
  <c r="CB28" i="5"/>
  <c r="CB24" i="5"/>
  <c r="CB20" i="5"/>
  <c r="CB72" i="5"/>
  <c r="CB74" i="5" s="1"/>
  <c r="BT24" i="20" s="1"/>
  <c r="CB54" i="5"/>
  <c r="CA83" i="5"/>
  <c r="CA12" i="5"/>
  <c r="CA13" i="5" s="1"/>
  <c r="CA38" i="5"/>
  <c r="CA34" i="5"/>
  <c r="CA30" i="5"/>
  <c r="CA26" i="5"/>
  <c r="CA22" i="5"/>
  <c r="CA70" i="5"/>
  <c r="BY17" i="5"/>
  <c r="BY18" i="5"/>
  <c r="BX84" i="5"/>
  <c r="BX39" i="5"/>
  <c r="BX35" i="5"/>
  <c r="BX31" i="5"/>
  <c r="BX27" i="5"/>
  <c r="BX23" i="5"/>
  <c r="BX19" i="5"/>
  <c r="BX71" i="5"/>
  <c r="BW83" i="5"/>
  <c r="BW12" i="5"/>
  <c r="BW13" i="5" s="1"/>
  <c r="BW38" i="5"/>
  <c r="BW34" i="5"/>
  <c r="BW30" i="5"/>
  <c r="BW26" i="5"/>
  <c r="BW22" i="5"/>
  <c r="BW70" i="5"/>
  <c r="BT17" i="5"/>
  <c r="BT18" i="5"/>
  <c r="BT54" i="5"/>
  <c r="BT72" i="5"/>
  <c r="BT20" i="5"/>
  <c r="BT24" i="5"/>
  <c r="BT28" i="5"/>
  <c r="BT32" i="5"/>
  <c r="BT36" i="5"/>
  <c r="BT40" i="5"/>
  <c r="BT81" i="5"/>
  <c r="BT85" i="5"/>
  <c r="BO81" i="5"/>
  <c r="BO36" i="5"/>
  <c r="BO28" i="5"/>
  <c r="BO20" i="5"/>
  <c r="BO54" i="5"/>
  <c r="BL14" i="5"/>
  <c r="BK83" i="5"/>
  <c r="BK30" i="5"/>
  <c r="BI40" i="5"/>
  <c r="BI19" i="5"/>
  <c r="BF93" i="5"/>
  <c r="BB17" i="5"/>
  <c r="BB18" i="5"/>
  <c r="BB55" i="5"/>
  <c r="BB73" i="5"/>
  <c r="BB21" i="5"/>
  <c r="BB25" i="5"/>
  <c r="BB29" i="5"/>
  <c r="BB33" i="5"/>
  <c r="BB37" i="5"/>
  <c r="BB11" i="5"/>
  <c r="BB82" i="5"/>
  <c r="BB86" i="5"/>
  <c r="BB71" i="5"/>
  <c r="BB19" i="5"/>
  <c r="BB23" i="5"/>
  <c r="BB27" i="5"/>
  <c r="BB31" i="5"/>
  <c r="BB35" i="5"/>
  <c r="BB39" i="5"/>
  <c r="BB84" i="5"/>
  <c r="BB54" i="5"/>
  <c r="BB72" i="5"/>
  <c r="BB20" i="5"/>
  <c r="BB24" i="5"/>
  <c r="BB28" i="5"/>
  <c r="BB32" i="5"/>
  <c r="BB36" i="5"/>
  <c r="BB40" i="5"/>
  <c r="BB81" i="5"/>
  <c r="BB85" i="5"/>
  <c r="BP17" i="5"/>
  <c r="BP18" i="5"/>
  <c r="BN86" i="5"/>
  <c r="BN82" i="5"/>
  <c r="BN11" i="5"/>
  <c r="BN37" i="5"/>
  <c r="BN33" i="5"/>
  <c r="BN29" i="5"/>
  <c r="BN25" i="5"/>
  <c r="BN21" i="5"/>
  <c r="BN73" i="5"/>
  <c r="BN55" i="5"/>
  <c r="BM85" i="5"/>
  <c r="BM81" i="5"/>
  <c r="BM40" i="5"/>
  <c r="BM36" i="5"/>
  <c r="BM32" i="5"/>
  <c r="BM28" i="5"/>
  <c r="BM24" i="5"/>
  <c r="BM20" i="5"/>
  <c r="BM72" i="5"/>
  <c r="BM74" i="5" s="1"/>
  <c r="BF24" i="20" s="1"/>
  <c r="BM54" i="5"/>
  <c r="BL85" i="5"/>
  <c r="BL81" i="5"/>
  <c r="BL40" i="5"/>
  <c r="BL36" i="5"/>
  <c r="BL32" i="5"/>
  <c r="BL28" i="5"/>
  <c r="BL24" i="5"/>
  <c r="BL20" i="5"/>
  <c r="BL72" i="5"/>
  <c r="BL54" i="5"/>
  <c r="BJ17" i="5"/>
  <c r="BJ18" i="5"/>
  <c r="BJ55" i="5"/>
  <c r="BJ73" i="5"/>
  <c r="BJ74" i="5" s="1"/>
  <c r="BC24" i="20" s="1"/>
  <c r="BJ21" i="5"/>
  <c r="BJ25" i="5"/>
  <c r="BJ29" i="5"/>
  <c r="BJ33" i="5"/>
  <c r="BJ37" i="5"/>
  <c r="BJ11" i="5"/>
  <c r="BJ82" i="5"/>
  <c r="BJ86" i="5"/>
  <c r="BG81" i="5"/>
  <c r="BG36" i="5"/>
  <c r="BG28" i="5"/>
  <c r="BG20" i="5"/>
  <c r="BG54" i="5"/>
  <c r="BD81" i="5"/>
  <c r="BD36" i="5"/>
  <c r="BD28" i="5"/>
  <c r="BD20" i="5"/>
  <c r="BD54" i="5"/>
  <c r="BB83" i="5"/>
  <c r="BB30" i="5"/>
  <c r="BB70" i="5"/>
  <c r="AY93" i="5"/>
  <c r="AW29" i="5"/>
  <c r="AV17" i="5"/>
  <c r="AV18" i="5"/>
  <c r="AV72" i="5"/>
  <c r="AV20" i="5"/>
  <c r="AV24" i="5"/>
  <c r="AV28" i="5"/>
  <c r="AV32" i="5"/>
  <c r="AV36" i="5"/>
  <c r="AV40" i="5"/>
  <c r="AV54" i="5"/>
  <c r="AV82" i="5"/>
  <c r="AV86" i="5"/>
  <c r="AV71" i="5"/>
  <c r="AV21" i="5"/>
  <c r="AV26" i="5"/>
  <c r="AV31" i="5"/>
  <c r="AV37" i="5"/>
  <c r="AV12" i="5"/>
  <c r="AV55" i="5"/>
  <c r="AV84" i="5"/>
  <c r="AV23" i="5"/>
  <c r="AV29" i="5"/>
  <c r="AV34" i="5"/>
  <c r="AV39" i="5"/>
  <c r="AV81" i="5"/>
  <c r="AV70" i="5"/>
  <c r="AV19" i="5"/>
  <c r="AV25" i="5"/>
  <c r="AV30" i="5"/>
  <c r="AV35" i="5"/>
  <c r="AV11" i="5"/>
  <c r="AV83" i="5"/>
  <c r="BN17" i="5"/>
  <c r="BN18" i="5"/>
  <c r="BM18" i="5"/>
  <c r="BM17" i="5"/>
  <c r="BL17" i="5"/>
  <c r="BL18" i="5"/>
  <c r="BG17" i="5"/>
  <c r="BG18" i="5"/>
  <c r="BG55" i="5"/>
  <c r="BG73" i="5"/>
  <c r="BG21" i="5"/>
  <c r="BG25" i="5"/>
  <c r="BG29" i="5"/>
  <c r="BG33" i="5"/>
  <c r="BG37" i="5"/>
  <c r="BG11" i="5"/>
  <c r="BG82" i="5"/>
  <c r="BG86" i="5"/>
  <c r="BG71" i="5"/>
  <c r="BG19" i="5"/>
  <c r="BG23" i="5"/>
  <c r="BG27" i="5"/>
  <c r="BG31" i="5"/>
  <c r="BG35" i="5"/>
  <c r="BG39" i="5"/>
  <c r="BG84" i="5"/>
  <c r="BD17" i="5"/>
  <c r="BD18" i="5"/>
  <c r="BD71" i="5"/>
  <c r="BD19" i="5"/>
  <c r="BD23" i="5"/>
  <c r="BD27" i="5"/>
  <c r="BD31" i="5"/>
  <c r="BD35" i="5"/>
  <c r="BD39" i="5"/>
  <c r="BD84" i="5"/>
  <c r="BD55" i="5"/>
  <c r="BD73" i="5"/>
  <c r="BD21" i="5"/>
  <c r="BD25" i="5"/>
  <c r="BD29" i="5"/>
  <c r="BD33" i="5"/>
  <c r="BD37" i="5"/>
  <c r="BD11" i="5"/>
  <c r="BD82" i="5"/>
  <c r="BD86" i="5"/>
  <c r="BB12" i="5"/>
  <c r="BB26" i="5"/>
  <c r="AW18" i="5"/>
  <c r="AW17" i="5"/>
  <c r="AW54" i="5"/>
  <c r="AW72" i="5"/>
  <c r="AW20" i="5"/>
  <c r="AW24" i="5"/>
  <c r="AW28" i="5"/>
  <c r="AW32" i="5"/>
  <c r="AW36" i="5"/>
  <c r="AW40" i="5"/>
  <c r="AW81" i="5"/>
  <c r="AW85" i="5"/>
  <c r="AW73" i="5"/>
  <c r="AW22" i="5"/>
  <c r="AW27" i="5"/>
  <c r="AW33" i="5"/>
  <c r="AW38" i="5"/>
  <c r="AW86" i="5"/>
  <c r="AW70" i="5"/>
  <c r="AW19" i="5"/>
  <c r="AW25" i="5"/>
  <c r="AW30" i="5"/>
  <c r="AW35" i="5"/>
  <c r="AW11" i="5"/>
  <c r="AW83" i="5"/>
  <c r="AW71" i="5"/>
  <c r="AW21" i="5"/>
  <c r="AW26" i="5"/>
  <c r="AW31" i="5"/>
  <c r="AW37" i="5"/>
  <c r="AW12" i="5"/>
  <c r="AW84" i="5"/>
  <c r="AZ17" i="5"/>
  <c r="AZ18" i="5"/>
  <c r="BH18" i="5"/>
  <c r="BH17" i="5"/>
  <c r="BC18" i="5"/>
  <c r="BC17" i="5"/>
  <c r="AZ86" i="5"/>
  <c r="AZ82" i="5"/>
  <c r="AZ11" i="5"/>
  <c r="AZ37" i="5"/>
  <c r="AZ33" i="5"/>
  <c r="AZ29" i="5"/>
  <c r="AZ25" i="5"/>
  <c r="AZ21" i="5"/>
  <c r="AZ73" i="5"/>
  <c r="AZ55" i="5"/>
  <c r="AT18" i="5"/>
  <c r="AT17" i="5"/>
  <c r="AT70" i="5"/>
  <c r="AT22" i="5"/>
  <c r="AT26" i="5"/>
  <c r="AT30" i="5"/>
  <c r="AT34" i="5"/>
  <c r="AT38" i="5"/>
  <c r="AT12" i="5"/>
  <c r="AT84" i="5"/>
  <c r="AT72" i="5"/>
  <c r="AT20" i="5"/>
  <c r="AT24" i="5"/>
  <c r="AT28" i="5"/>
  <c r="AT32" i="5"/>
  <c r="AT36" i="5"/>
  <c r="AT40" i="5"/>
  <c r="AT54" i="5"/>
  <c r="AT82" i="5"/>
  <c r="AT86" i="5"/>
  <c r="AT73" i="5"/>
  <c r="AT21" i="5"/>
  <c r="AT25" i="5"/>
  <c r="AT29" i="5"/>
  <c r="AT33" i="5"/>
  <c r="AT37" i="5"/>
  <c r="AT11" i="5"/>
  <c r="AT55" i="5"/>
  <c r="BH86" i="5"/>
  <c r="BH82" i="5"/>
  <c r="BH11" i="5"/>
  <c r="BH37" i="5"/>
  <c r="BH33" i="5"/>
  <c r="BH29" i="5"/>
  <c r="BH25" i="5"/>
  <c r="BH21" i="5"/>
  <c r="BH73" i="5"/>
  <c r="BH55" i="5"/>
  <c r="BF17" i="5"/>
  <c r="BF18" i="5"/>
  <c r="BC85" i="5"/>
  <c r="BC81" i="5"/>
  <c r="BC40" i="5"/>
  <c r="BC36" i="5"/>
  <c r="BC32" i="5"/>
  <c r="BC28" i="5"/>
  <c r="BC24" i="5"/>
  <c r="BC20" i="5"/>
  <c r="BC72" i="5"/>
  <c r="BC74" i="5" s="1"/>
  <c r="AW24" i="20" s="1"/>
  <c r="BC54" i="5"/>
  <c r="BA18" i="5"/>
  <c r="BA17" i="5"/>
  <c r="AZ84" i="5"/>
  <c r="AZ39" i="5"/>
  <c r="AZ35" i="5"/>
  <c r="AZ31" i="5"/>
  <c r="AZ27" i="5"/>
  <c r="AZ23" i="5"/>
  <c r="AZ19" i="5"/>
  <c r="AZ71" i="5"/>
  <c r="AX17" i="5"/>
  <c r="AX18" i="5"/>
  <c r="AX71" i="5"/>
  <c r="AX74" i="5" s="1"/>
  <c r="AR24" i="20" s="1"/>
  <c r="AX19" i="5"/>
  <c r="AX23" i="5"/>
  <c r="AX27" i="5"/>
  <c r="AX31" i="5"/>
  <c r="AX35" i="5"/>
  <c r="AX39" i="5"/>
  <c r="AX84" i="5"/>
  <c r="AX87" i="5" s="1"/>
  <c r="AT35" i="5"/>
  <c r="AT19" i="5"/>
  <c r="AS18" i="5"/>
  <c r="AS17" i="5"/>
  <c r="CG18" i="5"/>
  <c r="CG17" i="5"/>
  <c r="AY18" i="5"/>
  <c r="AY17" i="5"/>
  <c r="AU17" i="5"/>
  <c r="AU18" i="5"/>
  <c r="AS83" i="5"/>
  <c r="AS55" i="5"/>
  <c r="AS11" i="5"/>
  <c r="AS37" i="5"/>
  <c r="AS33" i="5"/>
  <c r="AS29" i="5"/>
  <c r="AS25" i="5"/>
  <c r="AS21" i="5"/>
  <c r="AS73" i="5"/>
  <c r="CG103" i="5"/>
  <c r="CG101" i="5"/>
  <c r="CG99" i="5"/>
  <c r="CG97" i="5"/>
  <c r="CG83" i="5"/>
  <c r="CG93" i="5" s="1"/>
  <c r="CG73" i="5"/>
  <c r="CG75" i="5" s="1"/>
  <c r="BX20" i="20" s="1"/>
  <c r="CG37" i="5"/>
  <c r="CG33" i="5"/>
  <c r="CG29" i="5"/>
  <c r="CG25" i="5"/>
  <c r="CG21" i="5"/>
  <c r="CG12" i="5"/>
  <c r="CG13" i="5" s="1"/>
  <c r="T11" i="3"/>
  <c r="U10" i="3"/>
  <c r="S12" i="3"/>
  <c r="S19" i="3" s="1"/>
  <c r="Y50" i="3"/>
  <c r="L7" i="10" s="1"/>
  <c r="X50" i="3"/>
  <c r="K7" i="10" s="1"/>
  <c r="H11" i="3"/>
  <c r="I10" i="3"/>
  <c r="G11" i="3"/>
  <c r="Q15" i="15" l="1"/>
  <c r="F11" i="11" s="1"/>
  <c r="Q15" i="14"/>
  <c r="E11" i="11" s="1"/>
  <c r="Q15" i="13"/>
  <c r="D11" i="11" s="1"/>
  <c r="Q7" i="10"/>
  <c r="C9" i="11" s="1"/>
  <c r="Q15" i="16"/>
  <c r="G11" i="11" s="1"/>
  <c r="CO74" i="5"/>
  <c r="CF24" i="20" s="1"/>
  <c r="CN93" i="5"/>
  <c r="CP75" i="5"/>
  <c r="CG20" i="20" s="1"/>
  <c r="CQ104" i="5"/>
  <c r="CQ66" i="5"/>
  <c r="CH23" i="20" s="1"/>
  <c r="CJ105" i="5"/>
  <c r="CF105" i="5"/>
  <c r="BV75" i="5"/>
  <c r="BN20" i="20" s="1"/>
  <c r="BS104" i="5"/>
  <c r="E23" i="16" s="1"/>
  <c r="BP87" i="5"/>
  <c r="BL13" i="5"/>
  <c r="BN75" i="5"/>
  <c r="BG20" i="20" s="1"/>
  <c r="BQ104" i="5"/>
  <c r="BR104" i="5" s="1"/>
  <c r="BG74" i="5"/>
  <c r="AZ24" i="20" s="1"/>
  <c r="BQ75" i="5"/>
  <c r="BJ20" i="20" s="1"/>
  <c r="AU74" i="5"/>
  <c r="AO24" i="20" s="1"/>
  <c r="AW104" i="5"/>
  <c r="I23" i="14" s="1"/>
  <c r="AS87" i="5"/>
  <c r="AZ93" i="5"/>
  <c r="AT104" i="5"/>
  <c r="F23" i="14" s="1"/>
  <c r="AU104" i="5"/>
  <c r="G23" i="14" s="1"/>
  <c r="BB105" i="5"/>
  <c r="AY104" i="5"/>
  <c r="K23" i="14" s="1"/>
  <c r="AU93" i="5"/>
  <c r="AV105" i="5"/>
  <c r="AY87" i="5"/>
  <c r="AV104" i="5"/>
  <c r="H23" i="14" s="1"/>
  <c r="AL105" i="5"/>
  <c r="U93" i="5"/>
  <c r="Z66" i="5"/>
  <c r="V23" i="20" s="1"/>
  <c r="S14" i="5"/>
  <c r="AD75" i="5"/>
  <c r="Z20" i="20" s="1"/>
  <c r="V66" i="5"/>
  <c r="R23" i="20" s="1"/>
  <c r="Z56" i="5"/>
  <c r="V22" i="20" s="1"/>
  <c r="Z74" i="5"/>
  <c r="V24" i="20" s="1"/>
  <c r="U104" i="5"/>
  <c r="G23" i="10" s="1"/>
  <c r="V57" i="5"/>
  <c r="R18" i="20" s="1"/>
  <c r="X87" i="5"/>
  <c r="X14" i="5"/>
  <c r="X18" i="9" s="1"/>
  <c r="H57" i="5"/>
  <c r="I57" i="5"/>
  <c r="F18" i="20" s="1"/>
  <c r="P75" i="5"/>
  <c r="M20" i="20" s="1"/>
  <c r="N57" i="5"/>
  <c r="K18" i="20" s="1"/>
  <c r="I56" i="5"/>
  <c r="F22" i="20" s="1"/>
  <c r="L13" i="5"/>
  <c r="P13" i="5"/>
  <c r="N56" i="5"/>
  <c r="K22" i="20" s="1"/>
  <c r="P56" i="5"/>
  <c r="M22" i="20" s="1"/>
  <c r="H74" i="5"/>
  <c r="E24" i="20" s="1"/>
  <c r="Q74" i="5"/>
  <c r="N24" i="20" s="1"/>
  <c r="H93" i="5"/>
  <c r="M56" i="5"/>
  <c r="J22" i="20" s="1"/>
  <c r="P57" i="5"/>
  <c r="M18" i="20" s="1"/>
  <c r="CP13" i="5"/>
  <c r="CF104" i="5"/>
  <c r="E23" i="17" s="1"/>
  <c r="CP105" i="5"/>
  <c r="CJ66" i="5"/>
  <c r="CA23" i="20" s="1"/>
  <c r="CL93" i="5"/>
  <c r="CN67" i="5"/>
  <c r="CE19" i="20" s="1"/>
  <c r="CG74" i="5"/>
  <c r="BX24" i="20" s="1"/>
  <c r="CH87" i="5"/>
  <c r="CJ74" i="5"/>
  <c r="CA24" i="20" s="1"/>
  <c r="CL67" i="5"/>
  <c r="CC19" i="20" s="1"/>
  <c r="CH93" i="5"/>
  <c r="CI14" i="5"/>
  <c r="CH13" i="5"/>
  <c r="CP104" i="5"/>
  <c r="O23" i="17" s="1"/>
  <c r="CP67" i="5"/>
  <c r="CG19" i="20" s="1"/>
  <c r="CJ13" i="5"/>
  <c r="CJ14" i="5"/>
  <c r="CJ93" i="5"/>
  <c r="CL105" i="5"/>
  <c r="CQ105" i="5"/>
  <c r="CO75" i="5"/>
  <c r="CF20" i="20" s="1"/>
  <c r="CL13" i="5"/>
  <c r="CL14" i="5"/>
  <c r="CP87" i="5"/>
  <c r="CP91" i="5" s="1"/>
  <c r="CP92" i="5" s="1"/>
  <c r="O22" i="17" s="1"/>
  <c r="CD13" i="5"/>
  <c r="CD14" i="5"/>
  <c r="BY93" i="5"/>
  <c r="BY105" i="5"/>
  <c r="BY104" i="5"/>
  <c r="K23" i="16" s="1"/>
  <c r="CC104" i="5"/>
  <c r="O23" i="16" s="1"/>
  <c r="CC105" i="5"/>
  <c r="BY87" i="5"/>
  <c r="BS14" i="5"/>
  <c r="BT74" i="5"/>
  <c r="BL24" i="20" s="1"/>
  <c r="CA14" i="5"/>
  <c r="BY74" i="5"/>
  <c r="BQ24" i="20" s="1"/>
  <c r="BY75" i="5"/>
  <c r="BQ20" i="20" s="1"/>
  <c r="BT104" i="5"/>
  <c r="F23" i="16" s="1"/>
  <c r="BW87" i="5"/>
  <c r="BW91" i="5" s="1"/>
  <c r="BW92" i="5" s="1"/>
  <c r="I22" i="16" s="1"/>
  <c r="CA87" i="5"/>
  <c r="BS74" i="5"/>
  <c r="BK24" i="20" s="1"/>
  <c r="BW105" i="5"/>
  <c r="CA105" i="5"/>
  <c r="BT105" i="5"/>
  <c r="BY13" i="5"/>
  <c r="BK104" i="5"/>
  <c r="J23" i="15" s="1"/>
  <c r="BP75" i="5"/>
  <c r="BI20" i="20" s="1"/>
  <c r="BP74" i="5"/>
  <c r="BI24" i="20" s="1"/>
  <c r="BJ105" i="5"/>
  <c r="BM14" i="5"/>
  <c r="BM13" i="5"/>
  <c r="BO13" i="5"/>
  <c r="BM105" i="5"/>
  <c r="BL104" i="5"/>
  <c r="K23" i="15" s="1"/>
  <c r="BG104" i="5"/>
  <c r="F23" i="15" s="1"/>
  <c r="BG105" i="5"/>
  <c r="BQ105" i="5"/>
  <c r="BH74" i="5"/>
  <c r="BA24" i="20" s="1"/>
  <c r="BN74" i="5"/>
  <c r="BG24" i="20" s="1"/>
  <c r="BJ75" i="5"/>
  <c r="BC20" i="20" s="1"/>
  <c r="AY91" i="5"/>
  <c r="AY92" i="5"/>
  <c r="K22" i="14" s="1"/>
  <c r="AT105" i="5"/>
  <c r="BD74" i="5"/>
  <c r="AX24" i="20" s="1"/>
  <c r="AU14" i="5"/>
  <c r="AU13" i="5"/>
  <c r="AS104" i="5"/>
  <c r="E23" i="14" s="1"/>
  <c r="AY74" i="5"/>
  <c r="AS24" i="20" s="1"/>
  <c r="AS74" i="5"/>
  <c r="AM24" i="20" s="1"/>
  <c r="AY75" i="5"/>
  <c r="AS20" i="20" s="1"/>
  <c r="AX75" i="5"/>
  <c r="AR20" i="20" s="1"/>
  <c r="AU87" i="5"/>
  <c r="BD104" i="5"/>
  <c r="P23" i="14" s="1"/>
  <c r="AY105" i="5"/>
  <c r="BB104" i="5"/>
  <c r="N23" i="14" s="1"/>
  <c r="AT93" i="5"/>
  <c r="AU75" i="5"/>
  <c r="AO20" i="20" s="1"/>
  <c r="AS105" i="5"/>
  <c r="AW105" i="5"/>
  <c r="AY14" i="5"/>
  <c r="AY13" i="5"/>
  <c r="BD105" i="5"/>
  <c r="AF75" i="5"/>
  <c r="AA20" i="20" s="1"/>
  <c r="AF87" i="5"/>
  <c r="AL87" i="5"/>
  <c r="AF105" i="5"/>
  <c r="AH105" i="5"/>
  <c r="AL75" i="5"/>
  <c r="AG20" i="20" s="1"/>
  <c r="Z93" i="5"/>
  <c r="S105" i="5"/>
  <c r="X93" i="5"/>
  <c r="Z87" i="5"/>
  <c r="Z104" i="5"/>
  <c r="L23" i="10" s="1"/>
  <c r="V75" i="5"/>
  <c r="R20" i="20" s="1"/>
  <c r="Z105" i="5"/>
  <c r="Z14" i="5"/>
  <c r="Z18" i="9" s="1"/>
  <c r="Z13" i="5"/>
  <c r="T66" i="5"/>
  <c r="P23" i="20" s="1"/>
  <c r="AC66" i="5"/>
  <c r="Y23" i="20" s="1"/>
  <c r="AD74" i="5"/>
  <c r="Z24" i="20" s="1"/>
  <c r="AB93" i="5"/>
  <c r="AD66" i="5"/>
  <c r="Z23" i="20" s="1"/>
  <c r="AB56" i="5"/>
  <c r="X22" i="20" s="1"/>
  <c r="V56" i="5"/>
  <c r="R22" i="20" s="1"/>
  <c r="V105" i="5"/>
  <c r="V104" i="5"/>
  <c r="H23" i="10" s="1"/>
  <c r="V93" i="5"/>
  <c r="Z75" i="5"/>
  <c r="V20" i="20" s="1"/>
  <c r="G75" i="5"/>
  <c r="D20" i="20" s="1"/>
  <c r="K56" i="5"/>
  <c r="H22" i="20" s="1"/>
  <c r="I87" i="5"/>
  <c r="N13" i="5"/>
  <c r="Q13" i="5"/>
  <c r="F10" i="20"/>
  <c r="F12" i="20" s="1"/>
  <c r="H87" i="5"/>
  <c r="P87" i="5"/>
  <c r="N87" i="5"/>
  <c r="N93" i="5"/>
  <c r="O66" i="5"/>
  <c r="L23" i="20" s="1"/>
  <c r="I14" i="5"/>
  <c r="I18" i="9" s="1"/>
  <c r="I13" i="5"/>
  <c r="M75" i="5"/>
  <c r="J20" i="20" s="1"/>
  <c r="M74" i="5"/>
  <c r="J24" i="20" s="1"/>
  <c r="P14" i="5"/>
  <c r="P18" i="9" s="1"/>
  <c r="Q75" i="5"/>
  <c r="N20" i="20" s="1"/>
  <c r="M92" i="5"/>
  <c r="L22" i="25" s="1"/>
  <c r="Q67" i="5"/>
  <c r="N19" i="20" s="1"/>
  <c r="L75" i="5"/>
  <c r="M57" i="5"/>
  <c r="M93" i="5"/>
  <c r="I93" i="5"/>
  <c r="H13" i="5"/>
  <c r="H14" i="5"/>
  <c r="N75" i="5"/>
  <c r="K20" i="20" s="1"/>
  <c r="CH91" i="5"/>
  <c r="I20" i="20"/>
  <c r="X20" i="20"/>
  <c r="AC91" i="5"/>
  <c r="AC92" i="5"/>
  <c r="O22" i="10" s="1"/>
  <c r="L20" i="20"/>
  <c r="AB91" i="5"/>
  <c r="AB92" i="5" s="1"/>
  <c r="N22" i="10" s="1"/>
  <c r="CH20" i="20"/>
  <c r="S20" i="3"/>
  <c r="S23" i="3" s="1"/>
  <c r="U22" i="3"/>
  <c r="X21" i="3"/>
  <c r="U11" i="3"/>
  <c r="V10" i="3"/>
  <c r="AX43" i="5"/>
  <c r="AR17" i="20" s="1"/>
  <c r="AX41" i="5"/>
  <c r="AR21" i="20" s="1"/>
  <c r="BF43" i="5"/>
  <c r="AY17" i="20" s="1"/>
  <c r="BF41" i="5"/>
  <c r="AY21" i="20" s="1"/>
  <c r="AX93" i="5"/>
  <c r="BJ93" i="5"/>
  <c r="BJ87" i="5"/>
  <c r="BT93" i="5"/>
  <c r="BT87" i="5"/>
  <c r="CQ14" i="5"/>
  <c r="CQ13" i="5"/>
  <c r="BI14" i="5"/>
  <c r="BI13" i="5"/>
  <c r="BO75" i="5"/>
  <c r="BH20" i="20" s="1"/>
  <c r="BO74" i="5"/>
  <c r="BH24" i="20" s="1"/>
  <c r="CQ43" i="5"/>
  <c r="CH17" i="20" s="1"/>
  <c r="CQ41" i="5"/>
  <c r="CH21" i="20" s="1"/>
  <c r="CI43" i="5"/>
  <c r="BZ17" i="20" s="1"/>
  <c r="CI41" i="5"/>
  <c r="BZ21" i="20" s="1"/>
  <c r="CC93" i="5"/>
  <c r="CC87" i="5"/>
  <c r="CM93" i="5"/>
  <c r="CM87" i="5"/>
  <c r="G13" i="5"/>
  <c r="G14" i="5"/>
  <c r="G67" i="5"/>
  <c r="D19" i="20" s="1"/>
  <c r="G66" i="5"/>
  <c r="D23" i="20" s="1"/>
  <c r="P23" i="17"/>
  <c r="J67" i="5"/>
  <c r="G19" i="20" s="1"/>
  <c r="J66" i="5"/>
  <c r="G23" i="20" s="1"/>
  <c r="K66" i="5"/>
  <c r="H23" i="20" s="1"/>
  <c r="K67" i="5"/>
  <c r="H19" i="20" s="1"/>
  <c r="K104" i="5"/>
  <c r="J23" i="25" s="1"/>
  <c r="K105" i="5"/>
  <c r="U43" i="5"/>
  <c r="Q17" i="20" s="1"/>
  <c r="U41" i="5"/>
  <c r="Q21" i="20" s="1"/>
  <c r="S57" i="5"/>
  <c r="O18" i="20" s="1"/>
  <c r="S56" i="5"/>
  <c r="O22" i="20" s="1"/>
  <c r="S43" i="5"/>
  <c r="O17" i="20" s="1"/>
  <c r="S41" i="5"/>
  <c r="O21" i="20" s="1"/>
  <c r="T43" i="5"/>
  <c r="P17" i="20" s="1"/>
  <c r="T41" i="5"/>
  <c r="P21" i="20" s="1"/>
  <c r="AO93" i="5"/>
  <c r="AO87" i="5"/>
  <c r="AB105" i="5"/>
  <c r="AB104" i="5"/>
  <c r="N23" i="10" s="1"/>
  <c r="AC13" i="5"/>
  <c r="AC14" i="5"/>
  <c r="AC43" i="5"/>
  <c r="Y17" i="20" s="1"/>
  <c r="AC41" i="5"/>
  <c r="Y21" i="20" s="1"/>
  <c r="CJ104" i="5"/>
  <c r="I23" i="17" s="1"/>
  <c r="C4" i="20"/>
  <c r="F26" i="9"/>
  <c r="E64" i="25" s="1"/>
  <c r="F23" i="9"/>
  <c r="E44" i="25" s="1"/>
  <c r="CK93" i="5"/>
  <c r="CK87" i="5"/>
  <c r="AC93" i="5"/>
  <c r="AG104" i="5"/>
  <c r="F23" i="13" s="1"/>
  <c r="AG105" i="5"/>
  <c r="CQ87" i="5"/>
  <c r="CF93" i="5"/>
  <c r="CF87" i="5"/>
  <c r="J56" i="5"/>
  <c r="G22" i="20" s="1"/>
  <c r="J57" i="5"/>
  <c r="G18" i="20" s="1"/>
  <c r="T93" i="5"/>
  <c r="T87" i="5"/>
  <c r="AB14" i="5"/>
  <c r="AB13" i="5"/>
  <c r="AH74" i="5"/>
  <c r="AC24" i="20" s="1"/>
  <c r="AH75" i="5"/>
  <c r="AC20" i="20" s="1"/>
  <c r="AH43" i="5"/>
  <c r="AC17" i="20" s="1"/>
  <c r="AH41" i="5"/>
  <c r="AC21" i="20" s="1"/>
  <c r="AJ93" i="5"/>
  <c r="AJ87" i="5"/>
  <c r="T56" i="5"/>
  <c r="P22" i="20" s="1"/>
  <c r="T57" i="5"/>
  <c r="P18" i="20" s="1"/>
  <c r="AB66" i="5"/>
  <c r="X23" i="20" s="1"/>
  <c r="AB67" i="5"/>
  <c r="X19" i="20" s="1"/>
  <c r="AA27" i="20"/>
  <c r="AM93" i="5"/>
  <c r="AM87" i="5"/>
  <c r="BB11" i="7"/>
  <c r="BC6" i="7"/>
  <c r="CN91" i="5"/>
  <c r="CN92" i="5" s="1"/>
  <c r="M22" i="17" s="1"/>
  <c r="L57" i="5"/>
  <c r="I18" i="20" s="1"/>
  <c r="L56" i="5"/>
  <c r="I22" i="20" s="1"/>
  <c r="L104" i="5"/>
  <c r="K23" i="25" s="1"/>
  <c r="L105" i="5"/>
  <c r="L18" i="9"/>
  <c r="L74" i="5"/>
  <c r="I24" i="20" s="1"/>
  <c r="AB57" i="5"/>
  <c r="X18" i="20" s="1"/>
  <c r="AD104" i="5"/>
  <c r="AD105" i="5"/>
  <c r="AG74" i="5"/>
  <c r="AB24" i="20" s="1"/>
  <c r="AG75" i="5"/>
  <c r="AB20" i="20" s="1"/>
  <c r="AH104" i="5"/>
  <c r="G23" i="13" s="1"/>
  <c r="AP105" i="5"/>
  <c r="AP104" i="5"/>
  <c r="O23" i="13" s="1"/>
  <c r="AP14" i="5"/>
  <c r="AP13" i="5"/>
  <c r="L32" i="14"/>
  <c r="L34" i="14" s="1"/>
  <c r="AT27" i="20" s="1"/>
  <c r="AZ3" i="7"/>
  <c r="AB74" i="5"/>
  <c r="X24" i="20" s="1"/>
  <c r="AD56" i="5"/>
  <c r="Z22" i="20" s="1"/>
  <c r="AD57" i="5"/>
  <c r="Z18" i="20" s="1"/>
  <c r="AD13" i="5"/>
  <c r="AD14" i="5"/>
  <c r="BH11" i="7"/>
  <c r="BI6" i="7"/>
  <c r="Q66" i="5"/>
  <c r="N23" i="20" s="1"/>
  <c r="CK14" i="5"/>
  <c r="CK13" i="5"/>
  <c r="CK74" i="5"/>
  <c r="CB24" i="20" s="1"/>
  <c r="CK75" i="5"/>
  <c r="CB20" i="20" s="1"/>
  <c r="U13" i="5"/>
  <c r="Y74" i="5"/>
  <c r="U24" i="20" s="1"/>
  <c r="Y75" i="5"/>
  <c r="AA91" i="5"/>
  <c r="AA92" i="5" s="1"/>
  <c r="M22" i="10" s="1"/>
  <c r="AN74" i="5"/>
  <c r="AI24" i="20" s="1"/>
  <c r="AN75" i="5"/>
  <c r="AI20" i="20" s="1"/>
  <c r="AQ13" i="5"/>
  <c r="AQ14" i="5"/>
  <c r="AQ74" i="5"/>
  <c r="AL24" i="20" s="1"/>
  <c r="AQ75" i="5"/>
  <c r="AL20" i="20" s="1"/>
  <c r="Q15" i="17"/>
  <c r="H11" i="11" s="1"/>
  <c r="AG43" i="5"/>
  <c r="AB17" i="20" s="1"/>
  <c r="AG41" i="5"/>
  <c r="AB21" i="20" s="1"/>
  <c r="AI74" i="5"/>
  <c r="AD24" i="20" s="1"/>
  <c r="AI75" i="5"/>
  <c r="AD20" i="20" s="1"/>
  <c r="AD3" i="7"/>
  <c r="P32" i="10"/>
  <c r="P34" i="10" s="1"/>
  <c r="Z27" i="20" s="1"/>
  <c r="K32" i="14"/>
  <c r="K34" i="14" s="1"/>
  <c r="AS27" i="20" s="1"/>
  <c r="AY3" i="7"/>
  <c r="BV11" i="7"/>
  <c r="BW6" i="7"/>
  <c r="AX91" i="5"/>
  <c r="AX92" i="5" s="1"/>
  <c r="J22" i="14" s="1"/>
  <c r="AT14" i="5"/>
  <c r="AT13" i="5"/>
  <c r="BL43" i="5"/>
  <c r="BE17" i="20" s="1"/>
  <c r="BL41" i="5"/>
  <c r="BE21" i="20" s="1"/>
  <c r="BJ43" i="5"/>
  <c r="BC17" i="20" s="1"/>
  <c r="BJ41" i="5"/>
  <c r="BC21" i="20" s="1"/>
  <c r="BB43" i="5"/>
  <c r="AV17" i="20" s="1"/>
  <c r="BB41" i="5"/>
  <c r="AV21" i="20" s="1"/>
  <c r="F20" i="20"/>
  <c r="H18" i="9"/>
  <c r="E18" i="20"/>
  <c r="U105" i="5"/>
  <c r="H32" i="10"/>
  <c r="H34" i="10" s="1"/>
  <c r="R27" i="20" s="1"/>
  <c r="V3" i="7"/>
  <c r="AI105" i="5"/>
  <c r="AI104" i="5"/>
  <c r="H23" i="13" s="1"/>
  <c r="AI14" i="5"/>
  <c r="AI13" i="5"/>
  <c r="CG43" i="5"/>
  <c r="BX17" i="20" s="1"/>
  <c r="CG41" i="5"/>
  <c r="BX21" i="20" s="1"/>
  <c r="AZ75" i="5"/>
  <c r="AT20" i="20" s="1"/>
  <c r="AZ74" i="5"/>
  <c r="AT24" i="20" s="1"/>
  <c r="BA43" i="5"/>
  <c r="AU17" i="20" s="1"/>
  <c r="BA41" i="5"/>
  <c r="AU21" i="20" s="1"/>
  <c r="AZ43" i="5"/>
  <c r="AT17" i="20" s="1"/>
  <c r="AZ41" i="5"/>
  <c r="AT21" i="20" s="1"/>
  <c r="BD43" i="5"/>
  <c r="AX17" i="20" s="1"/>
  <c r="BD41" i="5"/>
  <c r="AX21" i="20" s="1"/>
  <c r="BM93" i="5"/>
  <c r="BM87" i="5"/>
  <c r="BW75" i="5"/>
  <c r="BO20" i="20" s="1"/>
  <c r="BW74" i="5"/>
  <c r="BO24" i="20" s="1"/>
  <c r="CA75" i="5"/>
  <c r="BS20" i="20" s="1"/>
  <c r="CA74" i="5"/>
  <c r="BS24" i="20" s="1"/>
  <c r="BK75" i="5"/>
  <c r="BD20" i="20" s="1"/>
  <c r="BK74" i="5"/>
  <c r="BD24" i="20" s="1"/>
  <c r="CN43" i="5"/>
  <c r="CE17" i="20" s="1"/>
  <c r="CN41" i="5"/>
  <c r="CE21" i="20" s="1"/>
  <c r="CH43" i="5"/>
  <c r="BY17" i="20" s="1"/>
  <c r="CH41" i="5"/>
  <c r="BY21" i="20" s="1"/>
  <c r="BQ93" i="5"/>
  <c r="BQ87" i="5"/>
  <c r="CI74" i="5"/>
  <c r="BZ24" i="20" s="1"/>
  <c r="CI75" i="5"/>
  <c r="BZ20" i="20" s="1"/>
  <c r="F75" i="5"/>
  <c r="F74" i="5"/>
  <c r="C24" i="20" s="1"/>
  <c r="CJ75" i="5"/>
  <c r="CA20" i="20" s="1"/>
  <c r="M104" i="5"/>
  <c r="L23" i="25" s="1"/>
  <c r="M105" i="5"/>
  <c r="CC75" i="5"/>
  <c r="BU20" i="20" s="1"/>
  <c r="CC74" i="5"/>
  <c r="BU24" i="20" s="1"/>
  <c r="CM74" i="5"/>
  <c r="CD24" i="20" s="1"/>
  <c r="CM75" i="5"/>
  <c r="CD20" i="20" s="1"/>
  <c r="G41" i="5"/>
  <c r="D21" i="20" s="1"/>
  <c r="G43" i="5"/>
  <c r="D17" i="20" s="1"/>
  <c r="O41" i="5"/>
  <c r="O43" i="5"/>
  <c r="L17" i="20" s="1"/>
  <c r="Z43" i="5"/>
  <c r="V17" i="20" s="1"/>
  <c r="Z41" i="5"/>
  <c r="K75" i="5"/>
  <c r="K74" i="5"/>
  <c r="H24" i="20" s="1"/>
  <c r="G13" i="3"/>
  <c r="G12" i="3"/>
  <c r="G19" i="3" s="1"/>
  <c r="H12" i="3"/>
  <c r="H19" i="3" s="1"/>
  <c r="H13" i="3"/>
  <c r="AY43" i="5"/>
  <c r="AS17" i="20" s="1"/>
  <c r="AY41" i="5"/>
  <c r="AS21" i="20" s="1"/>
  <c r="BH14" i="5"/>
  <c r="BH13" i="5"/>
  <c r="AT75" i="5"/>
  <c r="AN20" i="20" s="1"/>
  <c r="AT74" i="5"/>
  <c r="AN24" i="20" s="1"/>
  <c r="AZ14" i="5"/>
  <c r="AZ13" i="5"/>
  <c r="AS75" i="5"/>
  <c r="AM20" i="20" s="1"/>
  <c r="AW14" i="5"/>
  <c r="AW13" i="5"/>
  <c r="AW43" i="5"/>
  <c r="AQ17" i="20" s="1"/>
  <c r="AW41" i="5"/>
  <c r="AQ21" i="20" s="1"/>
  <c r="BG43" i="5"/>
  <c r="AZ17" i="20" s="1"/>
  <c r="BG41" i="5"/>
  <c r="AZ21" i="20" s="1"/>
  <c r="AV75" i="5"/>
  <c r="AP20" i="20" s="1"/>
  <c r="AV74" i="5"/>
  <c r="AP24" i="20" s="1"/>
  <c r="AV43" i="5"/>
  <c r="AP17" i="20" s="1"/>
  <c r="AV41" i="5"/>
  <c r="AP21" i="20" s="1"/>
  <c r="BB75" i="5"/>
  <c r="AV20" i="20" s="1"/>
  <c r="BB74" i="5"/>
  <c r="AV24" i="20" s="1"/>
  <c r="BG93" i="5"/>
  <c r="BG87" i="5"/>
  <c r="BL93" i="5"/>
  <c r="BL87" i="5"/>
  <c r="BG75" i="5"/>
  <c r="AZ20" i="20" s="1"/>
  <c r="BO93" i="5"/>
  <c r="BO87" i="5"/>
  <c r="BX74" i="5"/>
  <c r="BP24" i="20" s="1"/>
  <c r="BX75" i="5"/>
  <c r="BP20" i="20" s="1"/>
  <c r="CP43" i="5"/>
  <c r="CG17" i="20" s="1"/>
  <c r="CP41" i="5"/>
  <c r="CG21" i="20" s="1"/>
  <c r="BI93" i="5"/>
  <c r="BI87" i="5"/>
  <c r="BI43" i="5"/>
  <c r="BB17" i="20" s="1"/>
  <c r="BI41" i="5"/>
  <c r="BB21" i="20" s="1"/>
  <c r="CB43" i="5"/>
  <c r="BT17" i="20" s="1"/>
  <c r="CB41" i="5"/>
  <c r="BT21" i="20" s="1"/>
  <c r="CH104" i="5"/>
  <c r="G23" i="17" s="1"/>
  <c r="CH105" i="5"/>
  <c r="BS93" i="5"/>
  <c r="BS87" i="5"/>
  <c r="BV43" i="5"/>
  <c r="BN17" i="20" s="1"/>
  <c r="BV41" i="5"/>
  <c r="BN21" i="20" s="1"/>
  <c r="CG87" i="5"/>
  <c r="BO14" i="5"/>
  <c r="CL66" i="5"/>
  <c r="CC23" i="20" s="1"/>
  <c r="I41" i="5"/>
  <c r="I43" i="5"/>
  <c r="F17" i="20" s="1"/>
  <c r="BW93" i="5"/>
  <c r="BZ87" i="5"/>
  <c r="CB75" i="5"/>
  <c r="BT20" i="20" s="1"/>
  <c r="CJ87" i="5"/>
  <c r="CO93" i="5"/>
  <c r="CO87" i="5"/>
  <c r="F67" i="5"/>
  <c r="C19" i="20" s="1"/>
  <c r="F66" i="5"/>
  <c r="C23" i="20" s="1"/>
  <c r="H104" i="5"/>
  <c r="G23" i="25" s="1"/>
  <c r="H105" i="5"/>
  <c r="M41" i="5"/>
  <c r="M43" i="5"/>
  <c r="J17" i="20" s="1"/>
  <c r="N41" i="5"/>
  <c r="N43" i="5"/>
  <c r="K17" i="20" s="1"/>
  <c r="P41" i="5"/>
  <c r="P43" i="5"/>
  <c r="M17" i="20" s="1"/>
  <c r="BU14" i="5"/>
  <c r="BU13" i="5"/>
  <c r="BU93" i="5"/>
  <c r="BU87" i="5"/>
  <c r="BZ93" i="5"/>
  <c r="CD75" i="5"/>
  <c r="BV20" i="20" s="1"/>
  <c r="H32" i="17"/>
  <c r="CI3" i="7"/>
  <c r="K32" i="17"/>
  <c r="K34" i="17" s="1"/>
  <c r="CC27" i="20" s="1"/>
  <c r="CL3" i="7"/>
  <c r="J14" i="5"/>
  <c r="J13" i="5"/>
  <c r="K93" i="5"/>
  <c r="K87" i="5"/>
  <c r="O93" i="5"/>
  <c r="O87" i="5"/>
  <c r="AA43" i="5"/>
  <c r="W17" i="20" s="1"/>
  <c r="AA41" i="5"/>
  <c r="J32" i="17"/>
  <c r="J34" i="17" s="1"/>
  <c r="CB27" i="20" s="1"/>
  <c r="CK3" i="7"/>
  <c r="D10" i="20"/>
  <c r="F5" i="25"/>
  <c r="L6" i="7"/>
  <c r="J41" i="5"/>
  <c r="G21" i="20" s="1"/>
  <c r="J43" i="5"/>
  <c r="G17" i="20" s="1"/>
  <c r="K13" i="5"/>
  <c r="O74" i="5"/>
  <c r="L24" i="20" s="1"/>
  <c r="Q57" i="5"/>
  <c r="Q56" i="5"/>
  <c r="N22" i="20" s="1"/>
  <c r="Q41" i="5"/>
  <c r="N21" i="20" s="1"/>
  <c r="Q43" i="5"/>
  <c r="N17" i="20" s="1"/>
  <c r="U74" i="5"/>
  <c r="Q24" i="20" s="1"/>
  <c r="J8" i="7"/>
  <c r="I11" i="7"/>
  <c r="K57" i="5"/>
  <c r="H18" i="20" s="1"/>
  <c r="S93" i="5"/>
  <c r="S87" i="5"/>
  <c r="T75" i="5"/>
  <c r="T74" i="5"/>
  <c r="P24" i="20" s="1"/>
  <c r="AB43" i="5"/>
  <c r="X17" i="20" s="1"/>
  <c r="AB41" i="5"/>
  <c r="X21" i="20" s="1"/>
  <c r="AF43" i="5"/>
  <c r="AA17" i="20" s="1"/>
  <c r="AF41" i="5"/>
  <c r="AA21" i="20" s="1"/>
  <c r="AH93" i="5"/>
  <c r="AH87" i="5"/>
  <c r="AL14" i="5"/>
  <c r="AL13" i="5"/>
  <c r="AO105" i="5"/>
  <c r="AO43" i="5"/>
  <c r="AJ17" i="20" s="1"/>
  <c r="AO41" i="5"/>
  <c r="AJ21" i="20" s="1"/>
  <c r="G74" i="5"/>
  <c r="D24" i="20" s="1"/>
  <c r="M32" i="14"/>
  <c r="M34" i="14" s="1"/>
  <c r="AU27" i="20" s="1"/>
  <c r="BA3" i="7"/>
  <c r="L87" i="5"/>
  <c r="L93" i="5"/>
  <c r="L66" i="5"/>
  <c r="I23" i="20" s="1"/>
  <c r="L67" i="5"/>
  <c r="I19" i="20" s="1"/>
  <c r="L41" i="5"/>
  <c r="I21" i="20" s="1"/>
  <c r="L43" i="5"/>
  <c r="I17" i="20" s="1"/>
  <c r="E5" i="25"/>
  <c r="C10" i="20"/>
  <c r="S67" i="5"/>
  <c r="O19" i="20" s="1"/>
  <c r="U11" i="7"/>
  <c r="AF74" i="5"/>
  <c r="AA24" i="20" s="1"/>
  <c r="AJ6" i="7"/>
  <c r="AI11" i="7"/>
  <c r="AP75" i="5"/>
  <c r="AK20" i="20" s="1"/>
  <c r="AP74" i="5"/>
  <c r="AK24" i="20" s="1"/>
  <c r="AD43" i="5"/>
  <c r="Z17" i="20" s="1"/>
  <c r="AD41" i="5"/>
  <c r="Z21" i="20" s="1"/>
  <c r="AG87" i="5"/>
  <c r="AG93" i="5"/>
  <c r="F32" i="15"/>
  <c r="BG3" i="7"/>
  <c r="S104" i="5"/>
  <c r="E23" i="10" s="1"/>
  <c r="F32" i="14"/>
  <c r="AT3" i="7"/>
  <c r="CN74" i="5"/>
  <c r="CE24" i="20" s="1"/>
  <c r="W18" i="9"/>
  <c r="Y93" i="5"/>
  <c r="Y87" i="5"/>
  <c r="AC75" i="5"/>
  <c r="AN87" i="5"/>
  <c r="AN93" i="5"/>
  <c r="AN43" i="5"/>
  <c r="AI17" i="20" s="1"/>
  <c r="AN41" i="5"/>
  <c r="AI21" i="20" s="1"/>
  <c r="AQ93" i="5"/>
  <c r="AQ87" i="5"/>
  <c r="AI87" i="5"/>
  <c r="AI93" i="5"/>
  <c r="AI43" i="5"/>
  <c r="AD17" i="20" s="1"/>
  <c r="AI41" i="5"/>
  <c r="AD21" i="20" s="1"/>
  <c r="AK43" i="5"/>
  <c r="AF17" i="20" s="1"/>
  <c r="AK41" i="5"/>
  <c r="AF21" i="20" s="1"/>
  <c r="AA18" i="9"/>
  <c r="G32" i="16"/>
  <c r="BU3" i="7"/>
  <c r="CG104" i="5"/>
  <c r="F23" i="17" s="1"/>
  <c r="CG105" i="5"/>
  <c r="CG14" i="5"/>
  <c r="BN43" i="5"/>
  <c r="BG17" i="20" s="1"/>
  <c r="BN41" i="5"/>
  <c r="BG21" i="20" s="1"/>
  <c r="BN93" i="5"/>
  <c r="BN87" i="5"/>
  <c r="CN104" i="5"/>
  <c r="M23" i="17" s="1"/>
  <c r="CN105" i="5"/>
  <c r="CD43" i="5"/>
  <c r="BV17" i="20" s="1"/>
  <c r="CD41" i="5"/>
  <c r="BV21" i="20" s="1"/>
  <c r="CH74" i="5"/>
  <c r="BY24" i="20" s="1"/>
  <c r="CH75" i="5"/>
  <c r="BY20" i="20" s="1"/>
  <c r="BK43" i="5"/>
  <c r="BD17" i="20" s="1"/>
  <c r="BK41" i="5"/>
  <c r="BD21" i="20" s="1"/>
  <c r="CA93" i="5"/>
  <c r="CL87" i="5"/>
  <c r="F41" i="5"/>
  <c r="F43" i="5"/>
  <c r="C17" i="20" s="1"/>
  <c r="BZ43" i="5"/>
  <c r="BR17" i="20" s="1"/>
  <c r="BZ41" i="5"/>
  <c r="BR21" i="20" s="1"/>
  <c r="CO104" i="5"/>
  <c r="N23" i="17" s="1"/>
  <c r="CO105" i="5"/>
  <c r="N104" i="5"/>
  <c r="M23" i="25" s="1"/>
  <c r="N105" i="5"/>
  <c r="P104" i="5"/>
  <c r="O23" i="25" s="1"/>
  <c r="P105" i="5"/>
  <c r="BU43" i="5"/>
  <c r="BM17" i="20" s="1"/>
  <c r="BU41" i="5"/>
  <c r="BM21" i="20" s="1"/>
  <c r="CC43" i="5"/>
  <c r="BU17" i="20" s="1"/>
  <c r="CC41" i="5"/>
  <c r="BU21" i="20" s="1"/>
  <c r="CM14" i="5"/>
  <c r="CM13" i="5"/>
  <c r="G32" i="25"/>
  <c r="G34" i="25" s="1"/>
  <c r="E27" i="20" s="1"/>
  <c r="H3" i="7"/>
  <c r="W43" i="5"/>
  <c r="W41" i="5"/>
  <c r="J87" i="5"/>
  <c r="J93" i="5"/>
  <c r="Q104" i="5"/>
  <c r="Q105" i="5"/>
  <c r="AF13" i="5"/>
  <c r="AF14" i="5"/>
  <c r="AJ74" i="5"/>
  <c r="AE24" i="20" s="1"/>
  <c r="AJ75" i="5"/>
  <c r="AE20" i="20" s="1"/>
  <c r="AL43" i="5"/>
  <c r="AG17" i="20" s="1"/>
  <c r="AL41" i="5"/>
  <c r="AG21" i="20" s="1"/>
  <c r="AM74" i="5"/>
  <c r="AH24" i="20" s="1"/>
  <c r="AM75" i="5"/>
  <c r="AH20" i="20" s="1"/>
  <c r="CQ74" i="5"/>
  <c r="CH24" i="20" s="1"/>
  <c r="AL91" i="5"/>
  <c r="BV91" i="5"/>
  <c r="BV92" i="5" s="1"/>
  <c r="H22" i="16" s="1"/>
  <c r="BW27" i="20"/>
  <c r="Y56" i="5"/>
  <c r="U22" i="20" s="1"/>
  <c r="Y57" i="5"/>
  <c r="U18" i="20" s="1"/>
  <c r="Y13" i="5"/>
  <c r="Y14" i="5"/>
  <c r="Y43" i="5"/>
  <c r="U17" i="20" s="1"/>
  <c r="Y41" i="5"/>
  <c r="U21" i="20" s="1"/>
  <c r="AF91" i="5"/>
  <c r="AF92" i="5"/>
  <c r="E22" i="13" s="1"/>
  <c r="AN105" i="5"/>
  <c r="AN104" i="5"/>
  <c r="M23" i="13" s="1"/>
  <c r="AN14" i="5"/>
  <c r="AN13" i="5"/>
  <c r="AQ104" i="5"/>
  <c r="AQ105" i="5"/>
  <c r="AQ43" i="5"/>
  <c r="AL17" i="20" s="1"/>
  <c r="AQ41" i="5"/>
  <c r="AL21" i="20" s="1"/>
  <c r="AG13" i="5"/>
  <c r="AG14" i="5"/>
  <c r="AK13" i="5"/>
  <c r="AK14" i="5"/>
  <c r="AK93" i="5"/>
  <c r="AK87" i="5"/>
  <c r="C27" i="20"/>
  <c r="BE104" i="5"/>
  <c r="J10" i="3"/>
  <c r="I11" i="3"/>
  <c r="T12" i="3"/>
  <c r="T19" i="3" s="1"/>
  <c r="T13" i="3"/>
  <c r="AU43" i="5"/>
  <c r="AO17" i="20" s="1"/>
  <c r="AU41" i="5"/>
  <c r="AO21" i="20" s="1"/>
  <c r="BC93" i="5"/>
  <c r="BC87" i="5"/>
  <c r="AT87" i="5"/>
  <c r="BC43" i="5"/>
  <c r="AW17" i="20" s="1"/>
  <c r="BC41" i="5"/>
  <c r="AW21" i="20" s="1"/>
  <c r="BM43" i="5"/>
  <c r="BF17" i="20" s="1"/>
  <c r="BM41" i="5"/>
  <c r="BF21" i="20" s="1"/>
  <c r="AV14" i="5"/>
  <c r="AV13" i="5"/>
  <c r="BD93" i="5"/>
  <c r="BD87" i="5"/>
  <c r="BJ14" i="5"/>
  <c r="BJ13" i="5"/>
  <c r="BB93" i="5"/>
  <c r="BB87" i="5"/>
  <c r="BB14" i="5"/>
  <c r="BB13" i="5"/>
  <c r="BX87" i="5"/>
  <c r="BX93" i="5"/>
  <c r="CB93" i="5"/>
  <c r="CB87" i="5"/>
  <c r="CJ43" i="5"/>
  <c r="CA17" i="20" s="1"/>
  <c r="CJ41" i="5"/>
  <c r="CA21" i="20" s="1"/>
  <c r="BT14" i="5"/>
  <c r="BT13" i="5"/>
  <c r="BW43" i="5"/>
  <c r="BO17" i="20" s="1"/>
  <c r="BW41" i="5"/>
  <c r="BO21" i="20" s="1"/>
  <c r="BS75" i="5"/>
  <c r="BK20" i="20" s="1"/>
  <c r="CF75" i="5"/>
  <c r="BW20" i="20" s="1"/>
  <c r="CF74" i="5"/>
  <c r="BW24" i="20" s="1"/>
  <c r="CI87" i="5"/>
  <c r="CI93" i="5"/>
  <c r="CO67" i="5"/>
  <c r="CF19" i="20" s="1"/>
  <c r="CO66" i="5"/>
  <c r="CF23" i="20" s="1"/>
  <c r="CO43" i="5"/>
  <c r="CF17" i="20" s="1"/>
  <c r="CO41" i="5"/>
  <c r="CF21" i="20" s="1"/>
  <c r="H41" i="5"/>
  <c r="H43" i="5"/>
  <c r="E17" i="20" s="1"/>
  <c r="BT75" i="5"/>
  <c r="BL20" i="20" s="1"/>
  <c r="G93" i="5"/>
  <c r="G87" i="5"/>
  <c r="G57" i="5"/>
  <c r="D18" i="20" s="1"/>
  <c r="G56" i="5"/>
  <c r="D22" i="20" s="1"/>
  <c r="O56" i="5"/>
  <c r="L22" i="20" s="1"/>
  <c r="O57" i="5"/>
  <c r="J75" i="5"/>
  <c r="J74" i="5"/>
  <c r="G24" i="20" s="1"/>
  <c r="K41" i="5"/>
  <c r="H21" i="20" s="1"/>
  <c r="K43" i="5"/>
  <c r="H17" i="20" s="1"/>
  <c r="AS14" i="5"/>
  <c r="AS13" i="5"/>
  <c r="AS91" i="5"/>
  <c r="AS92" i="5" s="1"/>
  <c r="E22" i="14" s="1"/>
  <c r="AS43" i="5"/>
  <c r="AM17" i="20" s="1"/>
  <c r="AS41" i="5"/>
  <c r="AM21" i="20" s="1"/>
  <c r="BH93" i="5"/>
  <c r="BH87" i="5"/>
  <c r="AT43" i="5"/>
  <c r="AN17" i="20" s="1"/>
  <c r="AT41" i="5"/>
  <c r="AN21" i="20" s="1"/>
  <c r="AZ87" i="5"/>
  <c r="BH43" i="5"/>
  <c r="BA17" i="20" s="1"/>
  <c r="BH41" i="5"/>
  <c r="BA21" i="20" s="1"/>
  <c r="AS93" i="5"/>
  <c r="AW75" i="5"/>
  <c r="AQ20" i="20" s="1"/>
  <c r="AW74" i="5"/>
  <c r="AQ24" i="20" s="1"/>
  <c r="AW93" i="5"/>
  <c r="AW87" i="5"/>
  <c r="BD14" i="5"/>
  <c r="BD13" i="5"/>
  <c r="BG14" i="5"/>
  <c r="BG13" i="5"/>
  <c r="AV93" i="5"/>
  <c r="AV87" i="5"/>
  <c r="BL75" i="5"/>
  <c r="BE20" i="20" s="1"/>
  <c r="BL74" i="5"/>
  <c r="BE24" i="20" s="1"/>
  <c r="BN14" i="5"/>
  <c r="BN13" i="5"/>
  <c r="BP43" i="5"/>
  <c r="BI17" i="20" s="1"/>
  <c r="BP41" i="5"/>
  <c r="BI21" i="20" s="1"/>
  <c r="BH75" i="5"/>
  <c r="BA20" i="20" s="1"/>
  <c r="BT43" i="5"/>
  <c r="BL17" i="20" s="1"/>
  <c r="BT41" i="5"/>
  <c r="BL21" i="20" s="1"/>
  <c r="BY43" i="5"/>
  <c r="BQ17" i="20" s="1"/>
  <c r="BY41" i="5"/>
  <c r="BQ21" i="20" s="1"/>
  <c r="CD93" i="5"/>
  <c r="CD87" i="5"/>
  <c r="BI74" i="5"/>
  <c r="BB24" i="20" s="1"/>
  <c r="BO43" i="5"/>
  <c r="BH17" i="20" s="1"/>
  <c r="BO41" i="5"/>
  <c r="BH21" i="20" s="1"/>
  <c r="BX43" i="5"/>
  <c r="BP17" i="20" s="1"/>
  <c r="BX41" i="5"/>
  <c r="BP21" i="20" s="1"/>
  <c r="CL43" i="5"/>
  <c r="CC17" i="20" s="1"/>
  <c r="CL41" i="5"/>
  <c r="CC21" i="20" s="1"/>
  <c r="BS43" i="5"/>
  <c r="BK17" i="20" s="1"/>
  <c r="BS41" i="5"/>
  <c r="BK21" i="20" s="1"/>
  <c r="CA43" i="5"/>
  <c r="BS17" i="20" s="1"/>
  <c r="CA41" i="5"/>
  <c r="BS21" i="20" s="1"/>
  <c r="BD75" i="5"/>
  <c r="AX20" i="20" s="1"/>
  <c r="BK14" i="5"/>
  <c r="BK13" i="5"/>
  <c r="BK93" i="5"/>
  <c r="BK87" i="5"/>
  <c r="BQ74" i="5"/>
  <c r="BJ24" i="20" s="1"/>
  <c r="BQ14" i="5"/>
  <c r="BQ13" i="5"/>
  <c r="BQ43" i="5"/>
  <c r="BJ17" i="20" s="1"/>
  <c r="BQ41" i="5"/>
  <c r="BJ21" i="20" s="1"/>
  <c r="BW14" i="5"/>
  <c r="CI104" i="5"/>
  <c r="H23" i="17" s="1"/>
  <c r="CI105" i="5"/>
  <c r="CL75" i="5"/>
  <c r="CC20" i="20" s="1"/>
  <c r="F104" i="5"/>
  <c r="E23" i="25" s="1"/>
  <c r="F105" i="5"/>
  <c r="I104" i="5"/>
  <c r="H23" i="25" s="1"/>
  <c r="I105" i="5"/>
  <c r="BZ75" i="5"/>
  <c r="BR20" i="20" s="1"/>
  <c r="BZ74" i="5"/>
  <c r="BR24" i="20" s="1"/>
  <c r="BZ14" i="5"/>
  <c r="BZ13" i="5"/>
  <c r="F57" i="5"/>
  <c r="C18" i="20" s="1"/>
  <c r="F56" i="5"/>
  <c r="C22" i="20" s="1"/>
  <c r="BM75" i="5"/>
  <c r="BF20" i="20" s="1"/>
  <c r="BU75" i="5"/>
  <c r="BM20" i="20" s="1"/>
  <c r="BU74" i="5"/>
  <c r="BM24" i="20" s="1"/>
  <c r="CF43" i="5"/>
  <c r="BW17" i="20" s="1"/>
  <c r="CF41" i="5"/>
  <c r="BW21" i="20" s="1"/>
  <c r="CM11" i="7"/>
  <c r="CN6" i="7"/>
  <c r="CM66" i="5"/>
  <c r="CD23" i="20" s="1"/>
  <c r="CM67" i="5"/>
  <c r="CD19" i="20" s="1"/>
  <c r="CM104" i="5"/>
  <c r="L23" i="17" s="1"/>
  <c r="CM105" i="5"/>
  <c r="CM43" i="5"/>
  <c r="CD17" i="20" s="1"/>
  <c r="CM41" i="5"/>
  <c r="CD21" i="20" s="1"/>
  <c r="G104" i="5"/>
  <c r="F23" i="25" s="1"/>
  <c r="G105" i="5"/>
  <c r="O104" i="5"/>
  <c r="N23" i="25" s="1"/>
  <c r="O105" i="5"/>
  <c r="V43" i="5"/>
  <c r="R17" i="20" s="1"/>
  <c r="V41" i="5"/>
  <c r="R21" i="20" s="1"/>
  <c r="X43" i="5"/>
  <c r="X41" i="5"/>
  <c r="E10" i="20"/>
  <c r="F11" i="20" s="1"/>
  <c r="G5" i="25"/>
  <c r="J104" i="5"/>
  <c r="I23" i="25" s="1"/>
  <c r="J105" i="5"/>
  <c r="Q93" i="5"/>
  <c r="Q87" i="5"/>
  <c r="F32" i="25"/>
  <c r="G3" i="7"/>
  <c r="S75" i="5"/>
  <c r="S74" i="5"/>
  <c r="O24" i="20" s="1"/>
  <c r="T14" i="5"/>
  <c r="T13" i="5"/>
  <c r="T104" i="5"/>
  <c r="F23" i="10" s="1"/>
  <c r="T105" i="5"/>
  <c r="U57" i="5"/>
  <c r="Q18" i="20" s="1"/>
  <c r="AJ105" i="5"/>
  <c r="AJ43" i="5"/>
  <c r="AE17" i="20" s="1"/>
  <c r="AJ41" i="5"/>
  <c r="AE21" i="20" s="1"/>
  <c r="AO74" i="5"/>
  <c r="AJ24" i="20" s="1"/>
  <c r="AO75" i="5"/>
  <c r="AJ20" i="20" s="1"/>
  <c r="CL104" i="5"/>
  <c r="K23" i="17" s="1"/>
  <c r="AC105" i="5"/>
  <c r="AC104" i="5"/>
  <c r="O23" i="10" s="1"/>
  <c r="AC57" i="5"/>
  <c r="Y18" i="20" s="1"/>
  <c r="AC56" i="5"/>
  <c r="Y22" i="20" s="1"/>
  <c r="AM105" i="5"/>
  <c r="AM43" i="5"/>
  <c r="AH17" i="20" s="1"/>
  <c r="AM41" i="5"/>
  <c r="AH21" i="20" s="1"/>
  <c r="U75" i="5"/>
  <c r="G32" i="13"/>
  <c r="AH3" i="7"/>
  <c r="AM104" i="5"/>
  <c r="L23" i="13" s="1"/>
  <c r="AP87" i="5"/>
  <c r="AP93" i="5"/>
  <c r="AP43" i="5"/>
  <c r="AK17" i="20" s="1"/>
  <c r="AP41" i="5"/>
  <c r="AK21" i="20" s="1"/>
  <c r="P23" i="15"/>
  <c r="Q23" i="15" s="1"/>
  <c r="P23" i="16"/>
  <c r="AD93" i="5"/>
  <c r="AD87" i="5"/>
  <c r="AF104" i="5"/>
  <c r="E23" i="13" s="1"/>
  <c r="BK27" i="20"/>
  <c r="AU11" i="7"/>
  <c r="AV6" i="7"/>
  <c r="CK67" i="5"/>
  <c r="CB19" i="20" s="1"/>
  <c r="CK66" i="5"/>
  <c r="CB23" i="20" s="1"/>
  <c r="CK104" i="5"/>
  <c r="J23" i="17" s="1"/>
  <c r="CK105" i="5"/>
  <c r="CK43" i="5"/>
  <c r="CB17" i="20" s="1"/>
  <c r="CK41" i="5"/>
  <c r="CB21" i="20" s="1"/>
  <c r="W11" i="7"/>
  <c r="Y104" i="5"/>
  <c r="K23" i="10" s="1"/>
  <c r="Y105" i="5"/>
  <c r="Z11" i="7"/>
  <c r="AA6" i="7"/>
  <c r="Q15" i="10"/>
  <c r="C11" i="11" s="1"/>
  <c r="V18" i="9"/>
  <c r="AK104" i="5"/>
  <c r="J23" i="13" s="1"/>
  <c r="AK105" i="5"/>
  <c r="AK74" i="5"/>
  <c r="AF24" i="20" s="1"/>
  <c r="AK75" i="5"/>
  <c r="AF20" i="20" s="1"/>
  <c r="Q23" i="17" l="1"/>
  <c r="CH92" i="5"/>
  <c r="G22" i="17" s="1"/>
  <c r="CE104" i="5"/>
  <c r="Q23" i="16"/>
  <c r="BP91" i="5"/>
  <c r="BP92" i="5"/>
  <c r="O22" i="15" s="1"/>
  <c r="Q23" i="14"/>
  <c r="AL92" i="5"/>
  <c r="K22" i="13" s="1"/>
  <c r="T77" i="5"/>
  <c r="N18" i="9"/>
  <c r="J18" i="9"/>
  <c r="BY91" i="5"/>
  <c r="BY92" i="5" s="1"/>
  <c r="K22" i="16" s="1"/>
  <c r="CA91" i="5"/>
  <c r="CA92" i="5" s="1"/>
  <c r="M22" i="16" s="1"/>
  <c r="AU91" i="5"/>
  <c r="AU92" i="5" s="1"/>
  <c r="G22" i="14" s="1"/>
  <c r="Z91" i="5"/>
  <c r="Z92" i="5"/>
  <c r="L22" i="10" s="1"/>
  <c r="S18" i="9"/>
  <c r="Z78" i="5"/>
  <c r="Z16" i="6" s="1"/>
  <c r="Y18" i="9"/>
  <c r="T18" i="9"/>
  <c r="Y77" i="5"/>
  <c r="K21" i="10" s="1"/>
  <c r="AA78" i="5"/>
  <c r="AA21" i="9" s="1"/>
  <c r="N78" i="5"/>
  <c r="N14" i="9" s="1"/>
  <c r="J18" i="20"/>
  <c r="M18" i="9"/>
  <c r="N91" i="5"/>
  <c r="N92" i="5" s="1"/>
  <c r="M22" i="25" s="1"/>
  <c r="P78" i="5"/>
  <c r="P17" i="6" s="1"/>
  <c r="M78" i="5"/>
  <c r="P91" i="5"/>
  <c r="P92" i="5" s="1"/>
  <c r="O22" i="25" s="1"/>
  <c r="S78" i="5"/>
  <c r="O20" i="20"/>
  <c r="Q91" i="5"/>
  <c r="Q92" i="5" s="1"/>
  <c r="R87" i="5"/>
  <c r="CN11" i="7"/>
  <c r="CO6" i="7"/>
  <c r="J78" i="5"/>
  <c r="G20" i="20"/>
  <c r="BX91" i="5"/>
  <c r="BX92" i="5" s="1"/>
  <c r="J22" i="16" s="1"/>
  <c r="BC91" i="5"/>
  <c r="BC92" i="5" s="1"/>
  <c r="O22" i="14" s="1"/>
  <c r="AK91" i="5"/>
  <c r="AK92" i="5"/>
  <c r="J22" i="13" s="1"/>
  <c r="V77" i="5"/>
  <c r="S17" i="20"/>
  <c r="W78" i="5"/>
  <c r="G34" i="16"/>
  <c r="AQ91" i="5"/>
  <c r="AQ92" i="5"/>
  <c r="AR87" i="5"/>
  <c r="AC78" i="5"/>
  <c r="Y20" i="20"/>
  <c r="M19" i="9"/>
  <c r="L41" i="25" s="1"/>
  <c r="M17" i="6"/>
  <c r="M22" i="9"/>
  <c r="M20" i="9"/>
  <c r="L42" i="25" s="1"/>
  <c r="M16" i="6"/>
  <c r="M18" i="6" s="1"/>
  <c r="F34" i="14"/>
  <c r="F34" i="15"/>
  <c r="E8" i="25"/>
  <c r="N18" i="20"/>
  <c r="Q18" i="9"/>
  <c r="D11" i="20"/>
  <c r="D12" i="20"/>
  <c r="H34" i="17"/>
  <c r="M21" i="20"/>
  <c r="P77" i="5"/>
  <c r="J21" i="20"/>
  <c r="M77" i="5"/>
  <c r="F21" i="20"/>
  <c r="I77" i="5"/>
  <c r="BO91" i="5"/>
  <c r="BO92" i="5"/>
  <c r="N22" i="15" s="1"/>
  <c r="F78" i="5"/>
  <c r="C20" i="20"/>
  <c r="BX6" i="7"/>
  <c r="BW11" i="7"/>
  <c r="AD18" i="9"/>
  <c r="BC11" i="7"/>
  <c r="BD6" i="7"/>
  <c r="AJ91" i="5"/>
  <c r="AJ92" i="5" s="1"/>
  <c r="I22" i="13" s="1"/>
  <c r="F18" i="9"/>
  <c r="L77" i="5"/>
  <c r="AC18" i="9"/>
  <c r="AO91" i="5"/>
  <c r="AO92" i="5" s="1"/>
  <c r="N22" i="13" s="1"/>
  <c r="CR104" i="5"/>
  <c r="G18" i="9"/>
  <c r="CC91" i="5"/>
  <c r="CC92" i="5"/>
  <c r="O22" i="16" s="1"/>
  <c r="BT91" i="5"/>
  <c r="BT92" i="5" s="1"/>
  <c r="F22" i="16" s="1"/>
  <c r="U12" i="3"/>
  <c r="U19" i="3" s="1"/>
  <c r="U13" i="3"/>
  <c r="CR75" i="5"/>
  <c r="Q78" i="5"/>
  <c r="Z19" i="9"/>
  <c r="L41" i="10" s="1"/>
  <c r="AA11" i="7"/>
  <c r="AB6" i="7"/>
  <c r="I32" i="10"/>
  <c r="I34" i="10" s="1"/>
  <c r="S27" i="20" s="1"/>
  <c r="W3" i="7"/>
  <c r="AV11" i="7"/>
  <c r="AW6" i="7"/>
  <c r="F21" i="10"/>
  <c r="F24" i="10" s="1"/>
  <c r="P25" i="20" s="1"/>
  <c r="T3" i="5"/>
  <c r="E11" i="20"/>
  <c r="E12" i="20"/>
  <c r="L32" i="17"/>
  <c r="L34" i="17" s="1"/>
  <c r="CD27" i="20" s="1"/>
  <c r="CM3" i="7"/>
  <c r="AW91" i="5"/>
  <c r="AW92" i="5" s="1"/>
  <c r="I22" i="14" s="1"/>
  <c r="BH91" i="5"/>
  <c r="BH92" i="5" s="1"/>
  <c r="G22" i="15" s="1"/>
  <c r="L18" i="20"/>
  <c r="O18" i="9"/>
  <c r="E21" i="20"/>
  <c r="H77" i="5"/>
  <c r="CB91" i="5"/>
  <c r="CB92" i="5" s="1"/>
  <c r="N22" i="16" s="1"/>
  <c r="T20" i="3"/>
  <c r="T23" i="3" s="1"/>
  <c r="Y21" i="3"/>
  <c r="V22" i="3"/>
  <c r="P23" i="13"/>
  <c r="Q23" i="13" s="1"/>
  <c r="AR104" i="5"/>
  <c r="BN91" i="5"/>
  <c r="BN92" i="5" s="1"/>
  <c r="M22" i="15" s="1"/>
  <c r="AI91" i="5"/>
  <c r="AI92" i="5" s="1"/>
  <c r="H22" i="13" s="1"/>
  <c r="AN91" i="5"/>
  <c r="AN92" i="5" s="1"/>
  <c r="M22" i="13" s="1"/>
  <c r="Y91" i="5"/>
  <c r="Y92" i="5" s="1"/>
  <c r="G32" i="10"/>
  <c r="U3" i="7"/>
  <c r="M6" i="7"/>
  <c r="O91" i="5"/>
  <c r="O92" i="5"/>
  <c r="N22" i="25" s="1"/>
  <c r="J77" i="5"/>
  <c r="CO91" i="5"/>
  <c r="CO92" i="5" s="1"/>
  <c r="N22" i="17" s="1"/>
  <c r="BZ91" i="5"/>
  <c r="BZ92" i="5" s="1"/>
  <c r="L22" i="16" s="1"/>
  <c r="BG91" i="5"/>
  <c r="BG92" i="5" s="1"/>
  <c r="F22" i="15" s="1"/>
  <c r="J27" i="3"/>
  <c r="J22" i="3"/>
  <c r="H20" i="3"/>
  <c r="H23" i="3" s="1"/>
  <c r="M21" i="3"/>
  <c r="K78" i="5"/>
  <c r="H20" i="20"/>
  <c r="L21" i="20"/>
  <c r="O77" i="5"/>
  <c r="H32" i="16"/>
  <c r="H34" i="16" s="1"/>
  <c r="BN27" i="20" s="1"/>
  <c r="BV3" i="7"/>
  <c r="AD77" i="5"/>
  <c r="P23" i="10"/>
  <c r="Q23" i="10" s="1"/>
  <c r="AE104" i="5"/>
  <c r="N32" i="14"/>
  <c r="N34" i="14" s="1"/>
  <c r="AV27" i="20" s="1"/>
  <c r="BB3" i="7"/>
  <c r="CQ91" i="5"/>
  <c r="CR87" i="5"/>
  <c r="AC77" i="5"/>
  <c r="G77" i="5"/>
  <c r="O78" i="5"/>
  <c r="U18" i="9"/>
  <c r="L32" i="10"/>
  <c r="L34" i="10" s="1"/>
  <c r="V27" i="20" s="1"/>
  <c r="Z3" i="7"/>
  <c r="N16" i="6"/>
  <c r="N19" i="9"/>
  <c r="M41" i="25" s="1"/>
  <c r="G32" i="14"/>
  <c r="G34" i="14" s="1"/>
  <c r="AO27" i="20" s="1"/>
  <c r="AU3" i="7"/>
  <c r="AD91" i="5"/>
  <c r="AE87" i="5"/>
  <c r="G34" i="13"/>
  <c r="T21" i="20"/>
  <c r="X77" i="5"/>
  <c r="BK91" i="5"/>
  <c r="BK92" i="5" s="1"/>
  <c r="J22" i="15" s="1"/>
  <c r="CD91" i="5"/>
  <c r="CD92" i="5"/>
  <c r="CE87" i="5"/>
  <c r="AZ91" i="5"/>
  <c r="AZ92" i="5" s="1"/>
  <c r="L22" i="14" s="1"/>
  <c r="I12" i="3"/>
  <c r="I19" i="3" s="1"/>
  <c r="I13" i="3"/>
  <c r="C21" i="20"/>
  <c r="F77" i="5"/>
  <c r="P19" i="9"/>
  <c r="O41" i="25" s="1"/>
  <c r="P20" i="9"/>
  <c r="O42" i="25" s="1"/>
  <c r="AG91" i="5"/>
  <c r="AG92" i="5" s="1"/>
  <c r="F22" i="13" s="1"/>
  <c r="H32" i="13"/>
  <c r="H34" i="13" s="1"/>
  <c r="AD27" i="20" s="1"/>
  <c r="AI3" i="7"/>
  <c r="L91" i="5"/>
  <c r="L92" i="5" s="1"/>
  <c r="K22" i="25" s="1"/>
  <c r="T78" i="5"/>
  <c r="P20" i="20"/>
  <c r="H32" i="25"/>
  <c r="H34" i="25" s="1"/>
  <c r="F27" i="20" s="1"/>
  <c r="I3" i="7"/>
  <c r="K77" i="5"/>
  <c r="K21" i="20"/>
  <c r="N77" i="5"/>
  <c r="BS91" i="5"/>
  <c r="BS92" i="5" s="1"/>
  <c r="E22" i="16" s="1"/>
  <c r="BI91" i="5"/>
  <c r="BI92" i="5" s="1"/>
  <c r="H22" i="15" s="1"/>
  <c r="G20" i="3"/>
  <c r="G23" i="3" s="1"/>
  <c r="L21" i="3"/>
  <c r="I22" i="3"/>
  <c r="V21" i="20"/>
  <c r="Z77" i="5"/>
  <c r="V78" i="5"/>
  <c r="BI11" i="7"/>
  <c r="BJ6" i="7"/>
  <c r="AM91" i="5"/>
  <c r="AM92" i="5" s="1"/>
  <c r="L22" i="13" s="1"/>
  <c r="Q77" i="5"/>
  <c r="AB77" i="5"/>
  <c r="G78" i="5"/>
  <c r="CM91" i="5"/>
  <c r="CM92" i="5" s="1"/>
  <c r="L22" i="17" s="1"/>
  <c r="BJ91" i="5"/>
  <c r="BJ92" i="5" s="1"/>
  <c r="I22" i="15" s="1"/>
  <c r="AB78" i="5"/>
  <c r="AP91" i="5"/>
  <c r="AP92" i="5" s="1"/>
  <c r="O22" i="13" s="1"/>
  <c r="U78" i="5"/>
  <c r="Q20" i="20"/>
  <c r="F34" i="25"/>
  <c r="T17" i="20"/>
  <c r="X78" i="5"/>
  <c r="AV91" i="5"/>
  <c r="AV92" i="5" s="1"/>
  <c r="H22" i="14" s="1"/>
  <c r="CI91" i="5"/>
  <c r="CI92" i="5" s="1"/>
  <c r="H22" i="17" s="1"/>
  <c r="BB91" i="5"/>
  <c r="BB92" i="5" s="1"/>
  <c r="N22" i="14" s="1"/>
  <c r="BD91" i="5"/>
  <c r="BD92" i="5" s="1"/>
  <c r="BE87" i="5"/>
  <c r="AT91" i="5"/>
  <c r="AT92" i="5" s="1"/>
  <c r="F22" i="14" s="1"/>
  <c r="K10" i="3"/>
  <c r="J11" i="3"/>
  <c r="P23" i="25"/>
  <c r="Q23" i="25" s="1"/>
  <c r="R104" i="5"/>
  <c r="S21" i="20"/>
  <c r="W77" i="5"/>
  <c r="CL91" i="5"/>
  <c r="CL92" i="5" s="1"/>
  <c r="K22" i="17" s="1"/>
  <c r="H78" i="5"/>
  <c r="AK6" i="7"/>
  <c r="AJ11" i="7"/>
  <c r="C12" i="20"/>
  <c r="C11" i="20"/>
  <c r="AH91" i="5"/>
  <c r="AH92" i="5" s="1"/>
  <c r="G22" i="13" s="1"/>
  <c r="K8" i="7"/>
  <c r="J11" i="7"/>
  <c r="AA77" i="5"/>
  <c r="W21" i="20"/>
  <c r="BU91" i="5"/>
  <c r="BU92" i="5" s="1"/>
  <c r="G22" i="16" s="1"/>
  <c r="CJ91" i="5"/>
  <c r="CJ92" i="5" s="1"/>
  <c r="I22" i="17" s="1"/>
  <c r="CG91" i="5"/>
  <c r="CG92" i="5" s="1"/>
  <c r="F22" i="17" s="1"/>
  <c r="BL91" i="5"/>
  <c r="BL92" i="5" s="1"/>
  <c r="K22" i="15" s="1"/>
  <c r="BR87" i="5"/>
  <c r="BQ91" i="5"/>
  <c r="BQ92" i="5" s="1"/>
  <c r="BM91" i="5"/>
  <c r="BM92" i="5" s="1"/>
  <c r="L22" i="15" s="1"/>
  <c r="S77" i="5"/>
  <c r="I78" i="5"/>
  <c r="Y78" i="5"/>
  <c r="U20" i="20"/>
  <c r="U77" i="5"/>
  <c r="G32" i="15"/>
  <c r="G34" i="15" s="1"/>
  <c r="BA27" i="20" s="1"/>
  <c r="BH3" i="7"/>
  <c r="AB18" i="9"/>
  <c r="CF91" i="5"/>
  <c r="CF92" i="5" s="1"/>
  <c r="E22" i="17" s="1"/>
  <c r="CK91" i="5"/>
  <c r="CK92" i="5" s="1"/>
  <c r="J22" i="17" s="1"/>
  <c r="V11" i="3"/>
  <c r="W10" i="3"/>
  <c r="F4" i="10"/>
  <c r="P9" i="20"/>
  <c r="AD78" i="5"/>
  <c r="K18" i="9"/>
  <c r="L78" i="5"/>
  <c r="M14" i="9" s="1"/>
  <c r="AA19" i="9" l="1"/>
  <c r="M41" i="10" s="1"/>
  <c r="AA14" i="9"/>
  <c r="M37" i="10" s="1"/>
  <c r="AE91" i="5"/>
  <c r="N20" i="9"/>
  <c r="M42" i="25" s="1"/>
  <c r="P14" i="9"/>
  <c r="P22" i="9"/>
  <c r="N22" i="9"/>
  <c r="N17" i="6"/>
  <c r="P16" i="6"/>
  <c r="P18" i="6" s="1"/>
  <c r="N21" i="9"/>
  <c r="AA17" i="6"/>
  <c r="Z22" i="9"/>
  <c r="AA16" i="6"/>
  <c r="AA20" i="9"/>
  <c r="M42" i="10" s="1"/>
  <c r="Z20" i="9"/>
  <c r="L42" i="10" s="1"/>
  <c r="AA22" i="9"/>
  <c r="M43" i="10" s="1"/>
  <c r="AD92" i="5"/>
  <c r="AD3" i="5" s="1"/>
  <c r="Z17" i="6"/>
  <c r="Z18" i="6" s="1"/>
  <c r="N18" i="6"/>
  <c r="M28" i="25" s="1"/>
  <c r="L37" i="25"/>
  <c r="K22" i="10"/>
  <c r="K24" i="10" s="1"/>
  <c r="U25" i="20" s="1"/>
  <c r="Y3" i="5"/>
  <c r="V12" i="3"/>
  <c r="V19" i="3" s="1"/>
  <c r="V13" i="3"/>
  <c r="G21" i="10"/>
  <c r="G24" i="10" s="1"/>
  <c r="U3" i="5"/>
  <c r="I14" i="9"/>
  <c r="I20" i="9"/>
  <c r="H42" i="25" s="1"/>
  <c r="I16" i="6"/>
  <c r="I21" i="9"/>
  <c r="I22" i="9"/>
  <c r="I17" i="6"/>
  <c r="I19" i="9"/>
  <c r="H41" i="25" s="1"/>
  <c r="BR91" i="5"/>
  <c r="M21" i="10"/>
  <c r="M24" i="10" s="1"/>
  <c r="W25" i="20" s="1"/>
  <c r="AA3" i="5"/>
  <c r="AL6" i="7"/>
  <c r="AK11" i="7"/>
  <c r="K11" i="3"/>
  <c r="L10" i="3"/>
  <c r="BE91" i="5"/>
  <c r="X14" i="9"/>
  <c r="X21" i="9"/>
  <c r="X16" i="6"/>
  <c r="X17" i="6"/>
  <c r="X19" i="9"/>
  <c r="J41" i="10" s="1"/>
  <c r="X22" i="9"/>
  <c r="X20" i="9"/>
  <c r="J42" i="10" s="1"/>
  <c r="AB14" i="9"/>
  <c r="AB21" i="9"/>
  <c r="AB19" i="9"/>
  <c r="N41" i="10" s="1"/>
  <c r="AB22" i="9"/>
  <c r="AB17" i="6"/>
  <c r="AB20" i="9"/>
  <c r="N42" i="10" s="1"/>
  <c r="AB16" i="6"/>
  <c r="V21" i="9"/>
  <c r="V14" i="9"/>
  <c r="V16" i="6"/>
  <c r="V19" i="9"/>
  <c r="H41" i="10" s="1"/>
  <c r="V22" i="9"/>
  <c r="V20" i="9"/>
  <c r="H42" i="10" s="1"/>
  <c r="V17" i="6"/>
  <c r="M21" i="25"/>
  <c r="M24" i="25" s="1"/>
  <c r="N3" i="5"/>
  <c r="J21" i="25"/>
  <c r="J24" i="25" s="1"/>
  <c r="K3" i="5"/>
  <c r="T14" i="9"/>
  <c r="T21" i="9"/>
  <c r="T17" i="6"/>
  <c r="T20" i="9"/>
  <c r="F42" i="10" s="1"/>
  <c r="T16" i="6"/>
  <c r="T22" i="9"/>
  <c r="T19" i="9"/>
  <c r="F41" i="10" s="1"/>
  <c r="O37" i="25"/>
  <c r="O21" i="10"/>
  <c r="O24" i="10" s="1"/>
  <c r="AC3" i="5"/>
  <c r="P21" i="10"/>
  <c r="AE77" i="5"/>
  <c r="H4" i="3"/>
  <c r="G4" i="25"/>
  <c r="G8" i="25" s="1"/>
  <c r="E9" i="20"/>
  <c r="N6" i="7"/>
  <c r="G4" i="10"/>
  <c r="Q9" i="20"/>
  <c r="Q17" i="6"/>
  <c r="Q22" i="9"/>
  <c r="Q20" i="9"/>
  <c r="P42" i="25" s="1"/>
  <c r="Q16" i="6"/>
  <c r="Q14" i="9"/>
  <c r="Q19" i="9"/>
  <c r="P41" i="25" s="1"/>
  <c r="Q21" i="9"/>
  <c r="H21" i="25"/>
  <c r="H24" i="25" s="1"/>
  <c r="I3" i="5"/>
  <c r="O21" i="25"/>
  <c r="O24" i="25" s="1"/>
  <c r="P3" i="5"/>
  <c r="P22" i="13"/>
  <c r="AR92" i="5"/>
  <c r="W14" i="9"/>
  <c r="W21" i="9"/>
  <c r="W16" i="6"/>
  <c r="W17" i="6"/>
  <c r="W19" i="9"/>
  <c r="I41" i="10" s="1"/>
  <c r="W20" i="9"/>
  <c r="I42" i="10" s="1"/>
  <c r="W22" i="9"/>
  <c r="P22" i="25"/>
  <c r="R92" i="5"/>
  <c r="I21" i="10"/>
  <c r="I24" i="10" s="1"/>
  <c r="W3" i="5"/>
  <c r="P22" i="14"/>
  <c r="BE92" i="5"/>
  <c r="U21" i="9"/>
  <c r="U14" i="9"/>
  <c r="U16" i="6"/>
  <c r="U19" i="9"/>
  <c r="U22" i="9"/>
  <c r="U17" i="6"/>
  <c r="U20" i="9"/>
  <c r="G42" i="10" s="1"/>
  <c r="G20" i="9"/>
  <c r="F42" i="25" s="1"/>
  <c r="G17" i="6"/>
  <c r="G21" i="9"/>
  <c r="G22" i="9"/>
  <c r="G16" i="6"/>
  <c r="G14" i="9"/>
  <c r="G19" i="9"/>
  <c r="F41" i="25" s="1"/>
  <c r="AE18" i="9"/>
  <c r="E21" i="25"/>
  <c r="F3" i="5"/>
  <c r="P22" i="10"/>
  <c r="M37" i="25"/>
  <c r="G41" i="10"/>
  <c r="I21" i="25"/>
  <c r="I24" i="25" s="1"/>
  <c r="J3" i="5"/>
  <c r="G34" i="10"/>
  <c r="K21" i="25"/>
  <c r="K24" i="25" s="1"/>
  <c r="L3" i="5"/>
  <c r="BD11" i="7"/>
  <c r="F17" i="6"/>
  <c r="F16" i="6"/>
  <c r="F19" i="9"/>
  <c r="F21" i="9"/>
  <c r="F20" i="9"/>
  <c r="F79" i="5"/>
  <c r="F14" i="9"/>
  <c r="F22" i="9"/>
  <c r="E18" i="25"/>
  <c r="AN27" i="20"/>
  <c r="AR91" i="5"/>
  <c r="CO11" i="7"/>
  <c r="CP6" i="7"/>
  <c r="R91" i="5"/>
  <c r="I32" i="25"/>
  <c r="J3" i="7"/>
  <c r="Y21" i="9"/>
  <c r="Y14" i="9"/>
  <c r="K37" i="10" s="1"/>
  <c r="Y20" i="9"/>
  <c r="K42" i="10" s="1"/>
  <c r="Y19" i="9"/>
  <c r="K41" i="10" s="1"/>
  <c r="Y16" i="6"/>
  <c r="Y22" i="9"/>
  <c r="Y17" i="6"/>
  <c r="P22" i="15"/>
  <c r="BR92" i="5"/>
  <c r="L8" i="7"/>
  <c r="K11" i="7"/>
  <c r="H14" i="9"/>
  <c r="H22" i="9"/>
  <c r="H16" i="6"/>
  <c r="H20" i="9"/>
  <c r="G42" i="25" s="1"/>
  <c r="H17" i="6"/>
  <c r="H21" i="9"/>
  <c r="G43" i="25" s="1"/>
  <c r="H19" i="9"/>
  <c r="G41" i="25" s="1"/>
  <c r="N21" i="10"/>
  <c r="N24" i="10" s="1"/>
  <c r="X25" i="20" s="1"/>
  <c r="AB3" i="5"/>
  <c r="BK6" i="7"/>
  <c r="BJ11" i="7"/>
  <c r="O28" i="25"/>
  <c r="I20" i="3"/>
  <c r="I23" i="3" s="1"/>
  <c r="K22" i="3"/>
  <c r="N21" i="3"/>
  <c r="P22" i="16"/>
  <c r="CE92" i="5"/>
  <c r="J21" i="10"/>
  <c r="J24" i="10" s="1"/>
  <c r="X3" i="5"/>
  <c r="AC27" i="20"/>
  <c r="O17" i="6"/>
  <c r="O22" i="9"/>
  <c r="O16" i="6"/>
  <c r="O14" i="9"/>
  <c r="O21" i="9"/>
  <c r="O19" i="9"/>
  <c r="N41" i="25" s="1"/>
  <c r="O20" i="9"/>
  <c r="N42" i="25" s="1"/>
  <c r="CR91" i="5"/>
  <c r="K20" i="9"/>
  <c r="J42" i="25" s="1"/>
  <c r="K16" i="6"/>
  <c r="K14" i="9"/>
  <c r="K17" i="6"/>
  <c r="K19" i="9"/>
  <c r="J41" i="25" s="1"/>
  <c r="K21" i="9"/>
  <c r="K22" i="9"/>
  <c r="K27" i="3"/>
  <c r="J11" i="6"/>
  <c r="J12" i="6"/>
  <c r="J16" i="9"/>
  <c r="G6" i="20"/>
  <c r="J35" i="3"/>
  <c r="AW11" i="7"/>
  <c r="AX6" i="7"/>
  <c r="AX11" i="7" s="1"/>
  <c r="AB11" i="7"/>
  <c r="AE6" i="7"/>
  <c r="Z14" i="9"/>
  <c r="E41" i="25"/>
  <c r="R18" i="9"/>
  <c r="O32" i="14"/>
  <c r="O34" i="14" s="1"/>
  <c r="AW27" i="20" s="1"/>
  <c r="BC3" i="7"/>
  <c r="I32" i="16"/>
  <c r="I34" i="16" s="1"/>
  <c r="BO27" i="20" s="1"/>
  <c r="BW3" i="7"/>
  <c r="L21" i="25"/>
  <c r="L24" i="25" s="1"/>
  <c r="J25" i="20" s="1"/>
  <c r="M3" i="5"/>
  <c r="L28" i="25"/>
  <c r="AC14" i="9"/>
  <c r="AC21" i="9"/>
  <c r="AC20" i="9"/>
  <c r="O42" i="10" s="1"/>
  <c r="AC19" i="9"/>
  <c r="O41" i="10" s="1"/>
  <c r="AC22" i="9"/>
  <c r="M32" i="17"/>
  <c r="M34" i="17" s="1"/>
  <c r="CE27" i="20" s="1"/>
  <c r="CN3" i="7"/>
  <c r="L16" i="6"/>
  <c r="L14" i="9"/>
  <c r="L17" i="6"/>
  <c r="L19" i="9"/>
  <c r="K41" i="25" s="1"/>
  <c r="L21" i="9"/>
  <c r="L22" i="9"/>
  <c r="L20" i="9"/>
  <c r="K42" i="25" s="1"/>
  <c r="E21" i="10"/>
  <c r="S3" i="5"/>
  <c r="AD21" i="9"/>
  <c r="AD14" i="9"/>
  <c r="P37" i="10" s="1"/>
  <c r="AD19" i="9"/>
  <c r="P41" i="10" s="1"/>
  <c r="AD22" i="9"/>
  <c r="AD16" i="6"/>
  <c r="AD17" i="6"/>
  <c r="AD20" i="9"/>
  <c r="P42" i="10" s="1"/>
  <c r="W11" i="3"/>
  <c r="X10" i="3"/>
  <c r="I32" i="13"/>
  <c r="AJ3" i="7"/>
  <c r="J13" i="3"/>
  <c r="J12" i="3"/>
  <c r="J19" i="3" s="1"/>
  <c r="D27" i="20"/>
  <c r="P21" i="25"/>
  <c r="P24" i="25" s="1"/>
  <c r="Q3" i="5"/>
  <c r="R77" i="5"/>
  <c r="BI3" i="7"/>
  <c r="H32" i="15"/>
  <c r="H34" i="15" s="1"/>
  <c r="BB27" i="20" s="1"/>
  <c r="L21" i="10"/>
  <c r="L24" i="10" s="1"/>
  <c r="V25" i="20" s="1"/>
  <c r="Z3" i="5"/>
  <c r="G4" i="3"/>
  <c r="D9" i="20"/>
  <c r="F4" i="25"/>
  <c r="AA18" i="6"/>
  <c r="P21" i="9"/>
  <c r="O43" i="25" s="1"/>
  <c r="CE91" i="5"/>
  <c r="F21" i="25"/>
  <c r="F24" i="25" s="1"/>
  <c r="G3" i="5"/>
  <c r="CQ92" i="5"/>
  <c r="N21" i="25"/>
  <c r="N24" i="25" s="1"/>
  <c r="O3" i="5"/>
  <c r="G21" i="25"/>
  <c r="G24" i="25" s="1"/>
  <c r="H3" i="5"/>
  <c r="H32" i="14"/>
  <c r="H34" i="14" s="1"/>
  <c r="AP27" i="20" s="1"/>
  <c r="AV3" i="7"/>
  <c r="M32" i="10"/>
  <c r="M34" i="10" s="1"/>
  <c r="W27" i="20" s="1"/>
  <c r="AA3" i="7"/>
  <c r="Z21" i="9"/>
  <c r="U20" i="3"/>
  <c r="U23" i="3" s="1"/>
  <c r="Z21" i="3"/>
  <c r="W22" i="3"/>
  <c r="BX11" i="7"/>
  <c r="BY6" i="7"/>
  <c r="BZ27" i="20"/>
  <c r="AZ27" i="20"/>
  <c r="M21" i="9"/>
  <c r="L43" i="25" s="1"/>
  <c r="BM27" i="20"/>
  <c r="H21" i="10"/>
  <c r="H24" i="10" s="1"/>
  <c r="V3" i="5"/>
  <c r="J14" i="9"/>
  <c r="J17" i="6"/>
  <c r="J20" i="9"/>
  <c r="I42" i="25" s="1"/>
  <c r="J21" i="9"/>
  <c r="J16" i="6"/>
  <c r="J22" i="9"/>
  <c r="J19" i="9"/>
  <c r="I41" i="25" s="1"/>
  <c r="S17" i="6"/>
  <c r="S22" i="9"/>
  <c r="S20" i="9"/>
  <c r="S14" i="9"/>
  <c r="S19" i="9"/>
  <c r="S21" i="9"/>
  <c r="S16" i="6"/>
  <c r="L43" i="10" l="1"/>
  <c r="W18" i="6"/>
  <c r="I28" i="10" s="1"/>
  <c r="M43" i="25"/>
  <c r="L18" i="6"/>
  <c r="K28" i="25" s="1"/>
  <c r="F43" i="25"/>
  <c r="Q18" i="6"/>
  <c r="J18" i="6"/>
  <c r="I28" i="25" s="1"/>
  <c r="AE22" i="9"/>
  <c r="X18" i="6"/>
  <c r="J28" i="10" s="1"/>
  <c r="AE92" i="5"/>
  <c r="T18" i="6"/>
  <c r="F28" i="10" s="1"/>
  <c r="AB18" i="6"/>
  <c r="N28" i="10" s="1"/>
  <c r="K43" i="25"/>
  <c r="P43" i="25"/>
  <c r="O18" i="6"/>
  <c r="N28" i="25" s="1"/>
  <c r="I43" i="25"/>
  <c r="J43" i="25"/>
  <c r="AE19" i="9"/>
  <c r="E41" i="10"/>
  <c r="Q41" i="10" s="1"/>
  <c r="E25" i="20"/>
  <c r="M28" i="10"/>
  <c r="E24" i="10"/>
  <c r="Q21" i="10"/>
  <c r="N32" i="10"/>
  <c r="N34" i="10" s="1"/>
  <c r="X27" i="20" s="1"/>
  <c r="AB3" i="7"/>
  <c r="AE11" i="7"/>
  <c r="AE3" i="7" s="1"/>
  <c r="L27" i="3"/>
  <c r="K11" i="6"/>
  <c r="K16" i="9"/>
  <c r="J40" i="25" s="1"/>
  <c r="K12" i="6"/>
  <c r="H6" i="20"/>
  <c r="K35" i="3"/>
  <c r="N37" i="25"/>
  <c r="G37" i="25"/>
  <c r="F18" i="6"/>
  <c r="R16" i="6"/>
  <c r="P32" i="14"/>
  <c r="P34" i="14" s="1"/>
  <c r="AX27" i="20" s="1"/>
  <c r="BD3" i="7"/>
  <c r="G25" i="20"/>
  <c r="U18" i="6"/>
  <c r="G28" i="10" s="1"/>
  <c r="M25" i="20"/>
  <c r="P28" i="25"/>
  <c r="F43" i="10"/>
  <c r="H43" i="10"/>
  <c r="L11" i="3"/>
  <c r="M10" i="3"/>
  <c r="E37" i="10"/>
  <c r="AE14" i="9"/>
  <c r="R25" i="20"/>
  <c r="BY11" i="7"/>
  <c r="BZ6" i="7"/>
  <c r="H4" i="10"/>
  <c r="R9" i="20"/>
  <c r="D25" i="20"/>
  <c r="F8" i="25"/>
  <c r="I34" i="13"/>
  <c r="AE17" i="6"/>
  <c r="Q41" i="25"/>
  <c r="J32" i="14"/>
  <c r="J34" i="14" s="1"/>
  <c r="AR27" i="20" s="1"/>
  <c r="AX3" i="7"/>
  <c r="I40" i="25"/>
  <c r="J37" i="25"/>
  <c r="T25" i="20"/>
  <c r="I32" i="15"/>
  <c r="I34" i="15" s="1"/>
  <c r="BJ3" i="7"/>
  <c r="J32" i="25"/>
  <c r="J34" i="25" s="1"/>
  <c r="H27" i="20" s="1"/>
  <c r="K3" i="7"/>
  <c r="R20" i="9"/>
  <c r="E42" i="25"/>
  <c r="Q42" i="25" s="1"/>
  <c r="R17" i="6"/>
  <c r="Q27" i="20"/>
  <c r="Q34" i="10"/>
  <c r="C16" i="11" s="1"/>
  <c r="G37" i="10"/>
  <c r="G18" i="25"/>
  <c r="P24" i="10"/>
  <c r="Z25" i="20" s="1"/>
  <c r="F37" i="10"/>
  <c r="K25" i="20"/>
  <c r="J43" i="10"/>
  <c r="K12" i="3"/>
  <c r="K19" i="3" s="1"/>
  <c r="K13" i="3"/>
  <c r="H37" i="25"/>
  <c r="AA21" i="3"/>
  <c r="X22" i="3"/>
  <c r="V20" i="3"/>
  <c r="V23" i="3" s="1"/>
  <c r="S18" i="6"/>
  <c r="E28" i="10" s="1"/>
  <c r="E42" i="10"/>
  <c r="Q42" i="10" s="1"/>
  <c r="AE20" i="9"/>
  <c r="J32" i="16"/>
  <c r="BX3" i="7"/>
  <c r="L25" i="20"/>
  <c r="O21" i="3"/>
  <c r="J20" i="3"/>
  <c r="J23" i="3" s="1"/>
  <c r="L22" i="3"/>
  <c r="Y10" i="3"/>
  <c r="X11" i="3"/>
  <c r="AE16" i="6"/>
  <c r="AE18" i="6" s="1"/>
  <c r="AD18" i="6"/>
  <c r="P43" i="10"/>
  <c r="K37" i="25"/>
  <c r="O43" i="10"/>
  <c r="L37" i="10"/>
  <c r="AW3" i="7"/>
  <c r="I32" i="14"/>
  <c r="I34" i="14" s="1"/>
  <c r="AQ27" i="20" s="1"/>
  <c r="BE11" i="7"/>
  <c r="BE3" i="7" s="1"/>
  <c r="K18" i="6"/>
  <c r="J28" i="25" s="1"/>
  <c r="I4" i="3"/>
  <c r="H4" i="25"/>
  <c r="H8" i="25" s="1"/>
  <c r="F9" i="20"/>
  <c r="BK11" i="7"/>
  <c r="BL6" i="7"/>
  <c r="H18" i="6"/>
  <c r="M8" i="7"/>
  <c r="L11" i="7"/>
  <c r="CP11" i="7"/>
  <c r="CQ6" i="7"/>
  <c r="R22" i="9"/>
  <c r="R21" i="9"/>
  <c r="E43" i="25"/>
  <c r="I25" i="20"/>
  <c r="Q32" i="10"/>
  <c r="R3" i="5"/>
  <c r="F37" i="25"/>
  <c r="G43" i="10"/>
  <c r="S25" i="20"/>
  <c r="I43" i="10"/>
  <c r="Q32" i="14"/>
  <c r="F25" i="20"/>
  <c r="H23" i="9"/>
  <c r="G44" i="25" s="1"/>
  <c r="H26" i="9"/>
  <c r="G64" i="25" s="1"/>
  <c r="E4" i="20"/>
  <c r="V18" i="6"/>
  <c r="H28" i="10" s="1"/>
  <c r="N43" i="10"/>
  <c r="J37" i="10"/>
  <c r="J32" i="13"/>
  <c r="J34" i="13" s="1"/>
  <c r="AF27" i="20" s="1"/>
  <c r="AK3" i="7"/>
  <c r="H43" i="25"/>
  <c r="E43" i="10"/>
  <c r="AE21" i="9"/>
  <c r="I37" i="25"/>
  <c r="P22" i="17"/>
  <c r="CR92" i="5"/>
  <c r="G23" i="9"/>
  <c r="G26" i="9"/>
  <c r="D4" i="20"/>
  <c r="N25" i="20"/>
  <c r="W12" i="3"/>
  <c r="W19" i="3" s="1"/>
  <c r="W13" i="3"/>
  <c r="AE3" i="5"/>
  <c r="O37" i="10"/>
  <c r="I5" i="25"/>
  <c r="G10" i="20"/>
  <c r="J13" i="6"/>
  <c r="N43" i="25"/>
  <c r="Y18" i="6"/>
  <c r="K28" i="10" s="1"/>
  <c r="K43" i="10"/>
  <c r="I34" i="25"/>
  <c r="N32" i="17"/>
  <c r="CO3" i="7"/>
  <c r="F24" i="9"/>
  <c r="E37" i="25"/>
  <c r="R14" i="9"/>
  <c r="R19" i="9"/>
  <c r="BE6" i="7"/>
  <c r="L28" i="10"/>
  <c r="E24" i="25"/>
  <c r="Q21" i="25"/>
  <c r="G18" i="6"/>
  <c r="I37" i="10"/>
  <c r="P37" i="25"/>
  <c r="O6" i="7"/>
  <c r="Y25" i="20"/>
  <c r="H25" i="20"/>
  <c r="H37" i="10"/>
  <c r="N37" i="10"/>
  <c r="AM6" i="7"/>
  <c r="AL11" i="7"/>
  <c r="I18" i="6"/>
  <c r="Q25" i="20"/>
  <c r="P6" i="7" l="1"/>
  <c r="Q24" i="25"/>
  <c r="B14" i="11" s="1"/>
  <c r="C25" i="20"/>
  <c r="G27" i="20"/>
  <c r="J3" i="6"/>
  <c r="J22" i="6" s="1"/>
  <c r="I63" i="25" s="1"/>
  <c r="I27" i="25"/>
  <c r="AB21" i="3"/>
  <c r="W20" i="3"/>
  <c r="W23" i="3" s="1"/>
  <c r="Y22" i="3"/>
  <c r="Q43" i="10"/>
  <c r="Q43" i="25"/>
  <c r="O32" i="17"/>
  <c r="O34" i="17" s="1"/>
  <c r="CG27" i="20" s="1"/>
  <c r="CP3" i="7"/>
  <c r="BL11" i="7"/>
  <c r="BM6" i="7"/>
  <c r="I26" i="9"/>
  <c r="H64" i="25" s="1"/>
  <c r="I23" i="9"/>
  <c r="F4" i="20"/>
  <c r="P28" i="10"/>
  <c r="Q28" i="10" s="1"/>
  <c r="K20" i="3"/>
  <c r="K23" i="3" s="1"/>
  <c r="M22" i="3"/>
  <c r="P21" i="3"/>
  <c r="BC27" i="20"/>
  <c r="AE27" i="20"/>
  <c r="BZ11" i="7"/>
  <c r="CA6" i="7"/>
  <c r="L12" i="3"/>
  <c r="L19" i="3" s="1"/>
  <c r="L13" i="3"/>
  <c r="R18" i="6"/>
  <c r="G45" i="25"/>
  <c r="E28" i="20" s="1"/>
  <c r="M27" i="3"/>
  <c r="L11" i="6"/>
  <c r="L16" i="9"/>
  <c r="L12" i="6"/>
  <c r="L35" i="3"/>
  <c r="I6" i="20"/>
  <c r="H28" i="25"/>
  <c r="H29" i="25" s="1"/>
  <c r="I3" i="6"/>
  <c r="I22" i="6" s="1"/>
  <c r="H63" i="25" s="1"/>
  <c r="G12" i="20"/>
  <c r="G11" i="20"/>
  <c r="F64" i="25"/>
  <c r="K32" i="25"/>
  <c r="L3" i="7"/>
  <c r="J32" i="15"/>
  <c r="BK3" i="7"/>
  <c r="J4" i="3"/>
  <c r="G9" i="20"/>
  <c r="I4" i="25"/>
  <c r="I8" i="25" s="1"/>
  <c r="K32" i="16"/>
  <c r="K34" i="16" s="1"/>
  <c r="BQ27" i="20" s="1"/>
  <c r="BY3" i="7"/>
  <c r="E28" i="25"/>
  <c r="F3" i="6"/>
  <c r="F22" i="6" s="1"/>
  <c r="O25" i="20"/>
  <c r="Q24" i="10"/>
  <c r="C14" i="11" s="1"/>
  <c r="K32" i="13"/>
  <c r="K34" i="13" s="1"/>
  <c r="AG27" i="20" s="1"/>
  <c r="AL3" i="7"/>
  <c r="F28" i="25"/>
  <c r="F29" i="25" s="1"/>
  <c r="G3" i="6"/>
  <c r="G22" i="6" s="1"/>
  <c r="F63" i="25" s="1"/>
  <c r="F65" i="25" s="1"/>
  <c r="Q37" i="25"/>
  <c r="E45" i="25"/>
  <c r="N34" i="17"/>
  <c r="F44" i="25"/>
  <c r="F45" i="25" s="1"/>
  <c r="D28" i="20" s="1"/>
  <c r="G24" i="9"/>
  <c r="G3" i="9" s="1"/>
  <c r="N8" i="7"/>
  <c r="M11" i="7"/>
  <c r="X12" i="3"/>
  <c r="X19" i="3" s="1"/>
  <c r="X13" i="3"/>
  <c r="J34" i="16"/>
  <c r="S9" i="20"/>
  <c r="I4" i="10"/>
  <c r="F18" i="25"/>
  <c r="Q37" i="10"/>
  <c r="AM11" i="7"/>
  <c r="AN6" i="7"/>
  <c r="F3" i="9"/>
  <c r="CQ11" i="7"/>
  <c r="CR6" i="7"/>
  <c r="G28" i="25"/>
  <c r="G29" i="25" s="1"/>
  <c r="H3" i="6"/>
  <c r="H22" i="6" s="1"/>
  <c r="G63" i="25" s="1"/>
  <c r="G65" i="25" s="1"/>
  <c r="H18" i="25"/>
  <c r="Y11" i="3"/>
  <c r="Z10" i="3"/>
  <c r="Q34" i="14"/>
  <c r="E16" i="11" s="1"/>
  <c r="N10" i="3"/>
  <c r="M11" i="3"/>
  <c r="H24" i="9"/>
  <c r="H3" i="9" s="1"/>
  <c r="J5" i="25"/>
  <c r="H10" i="20"/>
  <c r="K13" i="6"/>
  <c r="H65" i="25" l="1"/>
  <c r="L13" i="6"/>
  <c r="K27" i="25" s="1"/>
  <c r="K29" i="25" s="1"/>
  <c r="K3" i="6"/>
  <c r="K22" i="6" s="1"/>
  <c r="J63" i="25" s="1"/>
  <c r="J27" i="25"/>
  <c r="J29" i="25" s="1"/>
  <c r="M12" i="3"/>
  <c r="M19" i="3" s="1"/>
  <c r="M13" i="3"/>
  <c r="P32" i="17"/>
  <c r="CQ3" i="7"/>
  <c r="CR11" i="7"/>
  <c r="CR3" i="7" s="1"/>
  <c r="Z22" i="3"/>
  <c r="X20" i="3"/>
  <c r="X23" i="3" s="1"/>
  <c r="AC21" i="3"/>
  <c r="I18" i="25"/>
  <c r="E63" i="25"/>
  <c r="E65" i="25" s="1"/>
  <c r="J23" i="9"/>
  <c r="J26" i="9"/>
  <c r="G4" i="20"/>
  <c r="T9" i="20"/>
  <c r="J4" i="10"/>
  <c r="H11" i="20"/>
  <c r="H12" i="20"/>
  <c r="O10" i="3"/>
  <c r="N11" i="3"/>
  <c r="AA10" i="3"/>
  <c r="Z11" i="3"/>
  <c r="AO6" i="7"/>
  <c r="AN11" i="7"/>
  <c r="L32" i="25"/>
  <c r="L34" i="25" s="1"/>
  <c r="J27" i="20" s="1"/>
  <c r="M3" i="7"/>
  <c r="Q28" i="25"/>
  <c r="E29" i="25"/>
  <c r="K34" i="25"/>
  <c r="K5" i="25"/>
  <c r="I10" i="20"/>
  <c r="N27" i="3"/>
  <c r="M11" i="6"/>
  <c r="M12" i="6"/>
  <c r="M16" i="9"/>
  <c r="J6" i="20"/>
  <c r="M35" i="3"/>
  <c r="L20" i="3"/>
  <c r="L23" i="3" s="1"/>
  <c r="N22" i="3"/>
  <c r="Q21" i="3"/>
  <c r="BM11" i="7"/>
  <c r="BN6" i="7"/>
  <c r="Y13" i="3"/>
  <c r="Y12" i="3"/>
  <c r="Y19" i="3" s="1"/>
  <c r="E26" i="20"/>
  <c r="G47" i="25"/>
  <c r="AM3" i="7"/>
  <c r="L32" i="13"/>
  <c r="BP27" i="20"/>
  <c r="O8" i="7"/>
  <c r="N11" i="7"/>
  <c r="CF27" i="20"/>
  <c r="D26" i="20"/>
  <c r="F47" i="25"/>
  <c r="CB6" i="7"/>
  <c r="CA11" i="7"/>
  <c r="BL3" i="7"/>
  <c r="K32" i="15"/>
  <c r="K34" i="15" s="1"/>
  <c r="BE27" i="20" s="1"/>
  <c r="I29" i="25"/>
  <c r="Q6" i="7"/>
  <c r="C28" i="20"/>
  <c r="J34" i="15"/>
  <c r="F26" i="20"/>
  <c r="K40" i="25"/>
  <c r="L32" i="16"/>
  <c r="BZ3" i="7"/>
  <c r="K4" i="3"/>
  <c r="H9" i="20"/>
  <c r="J4" i="25"/>
  <c r="H44" i="25"/>
  <c r="H45" i="25" s="1"/>
  <c r="F28" i="20" s="1"/>
  <c r="I24" i="9"/>
  <c r="I3" i="9" s="1"/>
  <c r="L3" i="6" l="1"/>
  <c r="L22" i="6" s="1"/>
  <c r="K63" i="25" s="1"/>
  <c r="M13" i="6"/>
  <c r="L27" i="25" s="1"/>
  <c r="K23" i="9"/>
  <c r="H4" i="20"/>
  <c r="K26" i="9"/>
  <c r="J64" i="25" s="1"/>
  <c r="J65" i="25" s="1"/>
  <c r="CA3" i="7"/>
  <c r="M32" i="16"/>
  <c r="M34" i="16" s="1"/>
  <c r="BS27" i="20" s="1"/>
  <c r="P8" i="7"/>
  <c r="O11" i="7"/>
  <c r="L34" i="13"/>
  <c r="BO6" i="7"/>
  <c r="BN11" i="7"/>
  <c r="M54" i="3"/>
  <c r="K4" i="25"/>
  <c r="K8" i="25" s="1"/>
  <c r="I9" i="20"/>
  <c r="C26" i="20"/>
  <c r="E47" i="25"/>
  <c r="M32" i="13"/>
  <c r="M34" i="13" s="1"/>
  <c r="AI27" i="20" s="1"/>
  <c r="AN3" i="7"/>
  <c r="N13" i="3"/>
  <c r="N12" i="3"/>
  <c r="I26" i="20"/>
  <c r="I64" i="25"/>
  <c r="I65" i="25" s="1"/>
  <c r="G26" i="20"/>
  <c r="CC6" i="7"/>
  <c r="CB11" i="7"/>
  <c r="AA22" i="3"/>
  <c r="Y20" i="3"/>
  <c r="Y23" i="3" s="1"/>
  <c r="BM3" i="7"/>
  <c r="L32" i="15"/>
  <c r="J10" i="20"/>
  <c r="L5" i="25"/>
  <c r="L4" i="3"/>
  <c r="AO11" i="7"/>
  <c r="AP6" i="7"/>
  <c r="O11" i="3"/>
  <c r="P10" i="3"/>
  <c r="I44" i="25"/>
  <c r="I45" i="25" s="1"/>
  <c r="G28" i="20" s="1"/>
  <c r="J24" i="9"/>
  <c r="J3" i="9" s="1"/>
  <c r="O22" i="3"/>
  <c r="M20" i="3"/>
  <c r="M23" i="3" s="1"/>
  <c r="BD27" i="20"/>
  <c r="F55" i="25"/>
  <c r="F68" i="25" s="1"/>
  <c r="F52" i="25"/>
  <c r="D5" i="20" s="1"/>
  <c r="O27" i="3"/>
  <c r="N16" i="9"/>
  <c r="N12" i="6"/>
  <c r="N11" i="6"/>
  <c r="K6" i="20"/>
  <c r="N35" i="3"/>
  <c r="Z12" i="3"/>
  <c r="Z13" i="3"/>
  <c r="H26" i="20"/>
  <c r="L34" i="16"/>
  <c r="H47" i="25"/>
  <c r="R6" i="7"/>
  <c r="M32" i="25"/>
  <c r="M34" i="25" s="1"/>
  <c r="K27" i="20" s="1"/>
  <c r="N3" i="7"/>
  <c r="G55" i="25"/>
  <c r="G52" i="25"/>
  <c r="E5" i="20" s="1"/>
  <c r="J8" i="25"/>
  <c r="L40" i="25"/>
  <c r="I12" i="20"/>
  <c r="I11" i="20"/>
  <c r="I27" i="20"/>
  <c r="AB10" i="3"/>
  <c r="AA11" i="3"/>
  <c r="K4" i="10"/>
  <c r="U9" i="20"/>
  <c r="P34" i="17"/>
  <c r="Q32" i="17"/>
  <c r="M3" i="6" l="1"/>
  <c r="M22" i="6" s="1"/>
  <c r="L63" i="25" s="1"/>
  <c r="I47" i="25"/>
  <c r="I52" i="25" s="1"/>
  <c r="G5" i="20" s="1"/>
  <c r="AC10" i="3"/>
  <c r="AB11" i="3"/>
  <c r="P11" i="3"/>
  <c r="Q10" i="3"/>
  <c r="Q11" i="3" s="1"/>
  <c r="I4" i="20"/>
  <c r="L23" i="9"/>
  <c r="L26" i="9"/>
  <c r="J12" i="20"/>
  <c r="J11" i="20"/>
  <c r="L4" i="10"/>
  <c r="V9" i="20"/>
  <c r="AH27" i="20"/>
  <c r="BR27" i="20"/>
  <c r="M5" i="25"/>
  <c r="K10" i="20"/>
  <c r="M40" i="25"/>
  <c r="O13" i="3"/>
  <c r="O12" i="3"/>
  <c r="M32" i="15"/>
  <c r="M34" i="15" s="1"/>
  <c r="BG27" i="20" s="1"/>
  <c r="BN3" i="7"/>
  <c r="N32" i="25"/>
  <c r="O3" i="7"/>
  <c r="CH27" i="20"/>
  <c r="Q34" i="17"/>
  <c r="H16" i="11" s="1"/>
  <c r="O12" i="6"/>
  <c r="O16" i="9"/>
  <c r="O11" i="6"/>
  <c r="O35" i="3"/>
  <c r="L6" i="20"/>
  <c r="D16" i="20"/>
  <c r="G68" i="25"/>
  <c r="AQ6" i="7"/>
  <c r="AP11" i="7"/>
  <c r="L29" i="25"/>
  <c r="L34" i="15"/>
  <c r="N32" i="16"/>
  <c r="CB3" i="7"/>
  <c r="BO11" i="7"/>
  <c r="BP6" i="7"/>
  <c r="Q8" i="7"/>
  <c r="P11" i="7"/>
  <c r="AA13" i="3"/>
  <c r="AA12" i="3"/>
  <c r="J18" i="25"/>
  <c r="H55" i="25"/>
  <c r="H52" i="25"/>
  <c r="F5" i="20" s="1"/>
  <c r="Z19" i="3"/>
  <c r="Z40" i="3"/>
  <c r="N13" i="6"/>
  <c r="L4" i="25"/>
  <c r="J9" i="20"/>
  <c r="M4" i="3"/>
  <c r="N54" i="3"/>
  <c r="N32" i="13"/>
  <c r="N34" i="13" s="1"/>
  <c r="AJ27" i="20" s="1"/>
  <c r="AO3" i="7"/>
  <c r="L8" i="25"/>
  <c r="CC11" i="7"/>
  <c r="CD6" i="7"/>
  <c r="N19" i="3"/>
  <c r="N40" i="3"/>
  <c r="N41" i="3" s="1"/>
  <c r="N44" i="3" s="1"/>
  <c r="M6" i="25" s="1"/>
  <c r="E55" i="25"/>
  <c r="E52" i="25"/>
  <c r="K18" i="25"/>
  <c r="J44" i="25"/>
  <c r="K24" i="9"/>
  <c r="I55" i="25" l="1"/>
  <c r="O13" i="6"/>
  <c r="O3" i="6" s="1"/>
  <c r="O22" i="6" s="1"/>
  <c r="N63" i="25" s="1"/>
  <c r="J45" i="25"/>
  <c r="P22" i="3"/>
  <c r="N20" i="3"/>
  <c r="N23" i="3" s="1"/>
  <c r="L18" i="25"/>
  <c r="M26" i="9"/>
  <c r="L64" i="25" s="1"/>
  <c r="L65" i="25" s="1"/>
  <c r="J4" i="20"/>
  <c r="M23" i="9"/>
  <c r="Z41" i="3"/>
  <c r="Z44" i="3" s="1"/>
  <c r="M6" i="10" s="1"/>
  <c r="AG42" i="3"/>
  <c r="BP11" i="7"/>
  <c r="BQ6" i="7"/>
  <c r="H68" i="25"/>
  <c r="E16" i="20"/>
  <c r="K64" i="25"/>
  <c r="K65" i="25" s="1"/>
  <c r="P12" i="3"/>
  <c r="P19" i="3" s="1"/>
  <c r="P20" i="3" s="1"/>
  <c r="P13" i="3"/>
  <c r="C5" i="20"/>
  <c r="CD11" i="7"/>
  <c r="CE6" i="7"/>
  <c r="AB22" i="3"/>
  <c r="Z20" i="3"/>
  <c r="Z23" i="3" s="1"/>
  <c r="AE21" i="3"/>
  <c r="N32" i="15"/>
  <c r="BO3" i="7"/>
  <c r="N34" i="16"/>
  <c r="J26" i="20"/>
  <c r="N40" i="25"/>
  <c r="O19" i="3"/>
  <c r="O40" i="3"/>
  <c r="O41" i="3" s="1"/>
  <c r="O44" i="3" s="1"/>
  <c r="N6" i="25" s="1"/>
  <c r="K44" i="25"/>
  <c r="K45" i="25" s="1"/>
  <c r="L24" i="9"/>
  <c r="L3" i="9" s="1"/>
  <c r="AB13" i="3"/>
  <c r="AB12" i="3"/>
  <c r="AB19" i="3" s="1"/>
  <c r="O32" i="16"/>
  <c r="O34" i="16" s="1"/>
  <c r="BU27" i="20" s="1"/>
  <c r="CC3" i="7"/>
  <c r="O32" i="25"/>
  <c r="O34" i="25" s="1"/>
  <c r="M27" i="20" s="1"/>
  <c r="P3" i="7"/>
  <c r="O32" i="13"/>
  <c r="O34" i="13" s="1"/>
  <c r="AK27" i="20" s="1"/>
  <c r="AP3" i="7"/>
  <c r="N34" i="25"/>
  <c r="K12" i="20"/>
  <c r="K11" i="20"/>
  <c r="AC11" i="3"/>
  <c r="AD10" i="3"/>
  <c r="K3" i="9"/>
  <c r="M27" i="25"/>
  <c r="N3" i="6"/>
  <c r="N22" i="6" s="1"/>
  <c r="AA19" i="3"/>
  <c r="AA40" i="3"/>
  <c r="R8" i="7"/>
  <c r="Q11" i="7"/>
  <c r="BF27" i="20"/>
  <c r="AR6" i="7"/>
  <c r="AQ11" i="7"/>
  <c r="N5" i="25"/>
  <c r="L10" i="20"/>
  <c r="P27" i="3"/>
  <c r="Q12" i="3"/>
  <c r="Q13" i="3"/>
  <c r="P23" i="3" l="1"/>
  <c r="N27" i="25"/>
  <c r="N29" i="25" s="1"/>
  <c r="L26" i="20" s="1"/>
  <c r="Q40" i="3"/>
  <c r="Q41" i="3" s="1"/>
  <c r="Q44" i="3" s="1"/>
  <c r="P6" i="25" s="1"/>
  <c r="Q6" i="25" s="1"/>
  <c r="B8" i="11" s="1"/>
  <c r="Q19" i="3"/>
  <c r="Q20" i="3" s="1"/>
  <c r="AD43" i="3"/>
  <c r="AH42" i="3"/>
  <c r="AA41" i="3"/>
  <c r="AA44" i="3" s="1"/>
  <c r="N6" i="10" s="1"/>
  <c r="AD11" i="3"/>
  <c r="AE10" i="3"/>
  <c r="BT27" i="20"/>
  <c r="Q34" i="16"/>
  <c r="G16" i="11" s="1"/>
  <c r="P32" i="16"/>
  <c r="P34" i="16" s="1"/>
  <c r="BV27" i="20" s="1"/>
  <c r="CD3" i="7"/>
  <c r="CE11" i="7"/>
  <c r="CE3" i="7" s="1"/>
  <c r="BQ11" i="7"/>
  <c r="BR6" i="7"/>
  <c r="AC22" i="3"/>
  <c r="AA20" i="3"/>
  <c r="AA23" i="3" s="1"/>
  <c r="AF21" i="3"/>
  <c r="AC12" i="3"/>
  <c r="AC13" i="3"/>
  <c r="L27" i="20"/>
  <c r="O20" i="3"/>
  <c r="O23" i="3" s="1"/>
  <c r="Q22" i="3"/>
  <c r="M4" i="10"/>
  <c r="W9" i="20"/>
  <c r="O4" i="25"/>
  <c r="M9" i="20"/>
  <c r="O32" i="15"/>
  <c r="O34" i="15" s="1"/>
  <c r="BI27" i="20" s="1"/>
  <c r="BP3" i="7"/>
  <c r="Q27" i="3"/>
  <c r="P12" i="6"/>
  <c r="P11" i="6"/>
  <c r="P16" i="9"/>
  <c r="M6" i="20"/>
  <c r="P35" i="3"/>
  <c r="P32" i="13"/>
  <c r="P34" i="13" s="1"/>
  <c r="AL27" i="20" s="1"/>
  <c r="AQ3" i="7"/>
  <c r="AR11" i="7"/>
  <c r="AR3" i="7" s="1"/>
  <c r="P32" i="25"/>
  <c r="Q3" i="7"/>
  <c r="R11" i="7"/>
  <c r="R3" i="7" s="1"/>
  <c r="M63" i="25"/>
  <c r="AB20" i="3"/>
  <c r="AB23" i="3" s="1"/>
  <c r="AD22" i="3"/>
  <c r="AG21" i="3"/>
  <c r="I28" i="20"/>
  <c r="K47" i="25"/>
  <c r="L44" i="25"/>
  <c r="L45" i="25" s="1"/>
  <c r="M24" i="9"/>
  <c r="H28" i="20"/>
  <c r="J47" i="25"/>
  <c r="L12" i="20"/>
  <c r="L11" i="20"/>
  <c r="M29" i="25"/>
  <c r="Q34" i="13"/>
  <c r="D16" i="11" s="1"/>
  <c r="Q32" i="16"/>
  <c r="N34" i="15"/>
  <c r="Q32" i="13"/>
  <c r="F16" i="20"/>
  <c r="I68" i="25"/>
  <c r="K9" i="20"/>
  <c r="M4" i="25"/>
  <c r="O54" i="3"/>
  <c r="N4" i="3"/>
  <c r="P34" i="25" l="1"/>
  <c r="Q32" i="25"/>
  <c r="P4" i="3"/>
  <c r="O5" i="25"/>
  <c r="M10" i="20"/>
  <c r="AD12" i="3"/>
  <c r="AD13" i="3"/>
  <c r="M8" i="25"/>
  <c r="M3" i="9"/>
  <c r="R27" i="3"/>
  <c r="Q12" i="6"/>
  <c r="Q11" i="6"/>
  <c r="R11" i="6" s="1"/>
  <c r="Q16" i="9"/>
  <c r="R16" i="9" s="1"/>
  <c r="N6" i="20"/>
  <c r="Q35" i="3"/>
  <c r="Q54" i="3"/>
  <c r="L9" i="20"/>
  <c r="N4" i="25"/>
  <c r="N8" i="25" s="1"/>
  <c r="N18" i="25" s="1"/>
  <c r="O4" i="3"/>
  <c r="P54" i="3"/>
  <c r="AC40" i="3"/>
  <c r="AC19" i="3"/>
  <c r="Q23" i="3"/>
  <c r="J28" i="20"/>
  <c r="L47" i="25"/>
  <c r="O40" i="25"/>
  <c r="K4" i="20"/>
  <c r="N23" i="9"/>
  <c r="N26" i="9"/>
  <c r="G16" i="20"/>
  <c r="BH27" i="20"/>
  <c r="K26" i="20"/>
  <c r="J55" i="25"/>
  <c r="J68" i="25" s="1"/>
  <c r="J52" i="25"/>
  <c r="K55" i="25"/>
  <c r="K52" i="25"/>
  <c r="I5" i="20" s="1"/>
  <c r="Y9" i="20"/>
  <c r="O4" i="10"/>
  <c r="P13" i="6"/>
  <c r="X9" i="20"/>
  <c r="N4" i="10"/>
  <c r="BQ3" i="7"/>
  <c r="P32" i="15"/>
  <c r="BR11" i="7"/>
  <c r="BR3" i="7" s="1"/>
  <c r="AF10" i="3"/>
  <c r="AE11" i="3"/>
  <c r="AE13" i="3" l="1"/>
  <c r="AE12" i="3"/>
  <c r="M64" i="25"/>
  <c r="M65" i="25" s="1"/>
  <c r="P23" i="9"/>
  <c r="P26" i="9"/>
  <c r="O64" i="25" s="1"/>
  <c r="M4" i="20"/>
  <c r="AF11" i="3"/>
  <c r="AG10" i="3"/>
  <c r="M44" i="25"/>
  <c r="N24" i="9"/>
  <c r="N3" i="9" s="1"/>
  <c r="Q4" i="3"/>
  <c r="Q7" i="3" s="1"/>
  <c r="N9" i="20"/>
  <c r="P4" i="25"/>
  <c r="Q4" i="25" s="1"/>
  <c r="B6" i="11" s="1"/>
  <c r="L4" i="20"/>
  <c r="O23" i="9"/>
  <c r="O26" i="9"/>
  <c r="N64" i="25" s="1"/>
  <c r="N65" i="25" s="1"/>
  <c r="N10" i="20"/>
  <c r="P5" i="25"/>
  <c r="Q13" i="6"/>
  <c r="R12" i="6"/>
  <c r="R13" i="6" s="1"/>
  <c r="AD19" i="3"/>
  <c r="AD40" i="3"/>
  <c r="O27" i="25"/>
  <c r="P3" i="6"/>
  <c r="P22" i="6" s="1"/>
  <c r="H5" i="20"/>
  <c r="K68" i="25"/>
  <c r="H16" i="20"/>
  <c r="AE22" i="3"/>
  <c r="AC20" i="3"/>
  <c r="AC23" i="3" s="1"/>
  <c r="AH21" i="3"/>
  <c r="S27" i="3"/>
  <c r="S11" i="6"/>
  <c r="O6" i="20"/>
  <c r="S12" i="6"/>
  <c r="R35" i="3"/>
  <c r="M12" i="20"/>
  <c r="M11" i="20"/>
  <c r="N27" i="20"/>
  <c r="Q34" i="25"/>
  <c r="B16" i="11" s="1"/>
  <c r="P34" i="15"/>
  <c r="Q32" i="15"/>
  <c r="L55" i="25"/>
  <c r="L52" i="25"/>
  <c r="J5" i="20" s="1"/>
  <c r="AC41" i="3"/>
  <c r="AC44" i="3" s="1"/>
  <c r="P6" i="10" s="1"/>
  <c r="Q6" i="10" s="1"/>
  <c r="C8" i="11" s="1"/>
  <c r="AJ42" i="3"/>
  <c r="P40" i="25"/>
  <c r="M18" i="25"/>
  <c r="O8" i="25"/>
  <c r="P8" i="25" l="1"/>
  <c r="Q8" i="25" s="1"/>
  <c r="B10" i="11" s="1"/>
  <c r="B12" i="11" s="1"/>
  <c r="B13" i="11" s="1"/>
  <c r="Q5" i="25"/>
  <c r="B7" i="11" s="1"/>
  <c r="S13" i="6"/>
  <c r="E27" i="10" s="1"/>
  <c r="AD41" i="3"/>
  <c r="AD44" i="3" s="1"/>
  <c r="E6" i="13" s="1"/>
  <c r="AK42" i="3"/>
  <c r="AG43" i="3"/>
  <c r="P27" i="25"/>
  <c r="P29" i="25" s="1"/>
  <c r="Q3" i="6"/>
  <c r="N44" i="25"/>
  <c r="N45" i="25" s="1"/>
  <c r="O24" i="9"/>
  <c r="O3" i="9" s="1"/>
  <c r="Q23" i="9"/>
  <c r="R23" i="9" s="1"/>
  <c r="Q26" i="9"/>
  <c r="P64" i="25" s="1"/>
  <c r="N4" i="20"/>
  <c r="AG11" i="3"/>
  <c r="AH10" i="3"/>
  <c r="O44" i="25"/>
  <c r="O45" i="25" s="1"/>
  <c r="M28" i="20" s="1"/>
  <c r="P24" i="9"/>
  <c r="P3" i="9" s="1"/>
  <c r="O10" i="20"/>
  <c r="E5" i="10"/>
  <c r="R4" i="3"/>
  <c r="T27" i="3"/>
  <c r="T11" i="6"/>
  <c r="S16" i="9"/>
  <c r="T12" i="6"/>
  <c r="P6" i="20"/>
  <c r="S35" i="3"/>
  <c r="Q40" i="25"/>
  <c r="AD20" i="3"/>
  <c r="AD23" i="3" s="1"/>
  <c r="AF22" i="3"/>
  <c r="AI21" i="3"/>
  <c r="P18" i="25"/>
  <c r="AF13" i="3"/>
  <c r="AF12" i="3"/>
  <c r="O63" i="25"/>
  <c r="O65" i="25" s="1"/>
  <c r="N12" i="20"/>
  <c r="N11" i="20"/>
  <c r="AE19" i="3"/>
  <c r="AE40" i="3"/>
  <c r="O18" i="25"/>
  <c r="BJ27" i="20"/>
  <c r="Q34" i="15"/>
  <c r="F16" i="11" s="1"/>
  <c r="Z9" i="20"/>
  <c r="P4" i="10"/>
  <c r="Q4" i="10" s="1"/>
  <c r="C6" i="11" s="1"/>
  <c r="L68" i="25"/>
  <c r="I16" i="20"/>
  <c r="O29" i="25"/>
  <c r="Q27" i="25"/>
  <c r="M45" i="25"/>
  <c r="S3" i="6" l="1"/>
  <c r="S22" i="6" s="1"/>
  <c r="T13" i="6"/>
  <c r="T3" i="6" s="1"/>
  <c r="T22" i="6" s="1"/>
  <c r="F63" i="10" s="1"/>
  <c r="R26" i="9"/>
  <c r="Q18" i="25"/>
  <c r="B17" i="11"/>
  <c r="K28" i="20"/>
  <c r="M47" i="25"/>
  <c r="J16" i="20"/>
  <c r="AE41" i="3"/>
  <c r="AE44" i="3" s="1"/>
  <c r="F6" i="13" s="1"/>
  <c r="AH43" i="3"/>
  <c r="AL42" i="3"/>
  <c r="P10" i="20"/>
  <c r="F5" i="10"/>
  <c r="F8" i="10" s="1"/>
  <c r="S4" i="3"/>
  <c r="O11" i="20"/>
  <c r="O12" i="20"/>
  <c r="AH11" i="3"/>
  <c r="AI10" i="3"/>
  <c r="P44" i="25"/>
  <c r="Q24" i="9"/>
  <c r="N26" i="20"/>
  <c r="AE20" i="3"/>
  <c r="AE23" i="3" s="1"/>
  <c r="AG22" i="3"/>
  <c r="AJ21" i="3"/>
  <c r="U27" i="3"/>
  <c r="U12" i="6"/>
  <c r="T16" i="9"/>
  <c r="U11" i="6"/>
  <c r="Q6" i="20"/>
  <c r="T35" i="3"/>
  <c r="AG12" i="3"/>
  <c r="AG13" i="3"/>
  <c r="E63" i="10"/>
  <c r="M26" i="20"/>
  <c r="O47" i="25"/>
  <c r="Q29" i="25"/>
  <c r="B15" i="11" s="1"/>
  <c r="E4" i="13"/>
  <c r="AA9" i="20"/>
  <c r="O4" i="20"/>
  <c r="L28" i="20"/>
  <c r="N47" i="25"/>
  <c r="E29" i="10"/>
  <c r="AF19" i="3"/>
  <c r="AF40" i="3"/>
  <c r="E40" i="10"/>
  <c r="E8" i="10"/>
  <c r="Q22" i="6"/>
  <c r="R3" i="6"/>
  <c r="F27" i="10" l="1"/>
  <c r="F29" i="10" s="1"/>
  <c r="P26" i="20" s="1"/>
  <c r="U13" i="6"/>
  <c r="G27" i="10" s="1"/>
  <c r="AK21" i="3"/>
  <c r="AH22" i="3"/>
  <c r="AF20" i="3"/>
  <c r="AF23" i="3" s="1"/>
  <c r="N52" i="25"/>
  <c r="L5" i="20" s="1"/>
  <c r="N55" i="25"/>
  <c r="F4" i="13"/>
  <c r="AB9" i="20"/>
  <c r="Q44" i="25"/>
  <c r="P45" i="25"/>
  <c r="F18" i="10"/>
  <c r="M55" i="25"/>
  <c r="M52" i="25"/>
  <c r="P63" i="25"/>
  <c r="P65" i="25" s="1"/>
  <c r="R22" i="6"/>
  <c r="AG40" i="3"/>
  <c r="AG19" i="3"/>
  <c r="F40" i="10"/>
  <c r="AJ10" i="3"/>
  <c r="AI11" i="3"/>
  <c r="P11" i="20"/>
  <c r="P12" i="20"/>
  <c r="T4" i="3"/>
  <c r="Q10" i="20"/>
  <c r="G5" i="10"/>
  <c r="AH12" i="3"/>
  <c r="AH13" i="3"/>
  <c r="E18" i="10"/>
  <c r="AI48" i="3"/>
  <c r="AF41" i="3"/>
  <c r="AF44" i="3" s="1"/>
  <c r="G6" i="13" s="1"/>
  <c r="AI43" i="3"/>
  <c r="AM42" i="3"/>
  <c r="O26" i="20"/>
  <c r="O55" i="25"/>
  <c r="O52" i="25"/>
  <c r="M5" i="20" s="1"/>
  <c r="V27" i="3"/>
  <c r="U35" i="3"/>
  <c r="U16" i="9"/>
  <c r="V12" i="6"/>
  <c r="R6" i="20"/>
  <c r="V11" i="6"/>
  <c r="Q3" i="9"/>
  <c r="R3" i="9" s="1"/>
  <c r="R24" i="9"/>
  <c r="S26" i="9"/>
  <c r="P4" i="20"/>
  <c r="S23" i="9"/>
  <c r="U3" i="6" l="1"/>
  <c r="U22" i="6" s="1"/>
  <c r="E64" i="10"/>
  <c r="E65" i="10" s="1"/>
  <c r="W27" i="3"/>
  <c r="V35" i="3"/>
  <c r="V16" i="9"/>
  <c r="W11" i="6"/>
  <c r="W12" i="6"/>
  <c r="S6" i="20"/>
  <c r="AH40" i="3"/>
  <c r="AH19" i="3"/>
  <c r="M68" i="25"/>
  <c r="V13" i="6"/>
  <c r="G8" i="10"/>
  <c r="H49" i="10"/>
  <c r="O49" i="10"/>
  <c r="K49" i="10"/>
  <c r="G49" i="10"/>
  <c r="J49" i="10"/>
  <c r="N49" i="10"/>
  <c r="F49" i="10"/>
  <c r="M49" i="10"/>
  <c r="I49" i="10"/>
  <c r="P49" i="10"/>
  <c r="Q65" i="25"/>
  <c r="L49" i="10"/>
  <c r="E49" i="10"/>
  <c r="G29" i="10"/>
  <c r="G4" i="13"/>
  <c r="AC9" i="20"/>
  <c r="E44" i="10"/>
  <c r="S24" i="9"/>
  <c r="G40" i="10"/>
  <c r="AI50" i="3"/>
  <c r="J7" i="13" s="1"/>
  <c r="AK42" i="5"/>
  <c r="AF7" i="20"/>
  <c r="AJ48" i="3"/>
  <c r="Q11" i="20"/>
  <c r="Q12" i="20"/>
  <c r="AI13" i="3"/>
  <c r="AI12" i="3"/>
  <c r="AG20" i="3"/>
  <c r="AG23" i="3" s="1"/>
  <c r="AI22" i="3"/>
  <c r="AL21" i="3"/>
  <c r="K5" i="20"/>
  <c r="G63" i="10"/>
  <c r="R10" i="20"/>
  <c r="H5" i="10"/>
  <c r="H8" i="10" s="1"/>
  <c r="H18" i="10" s="1"/>
  <c r="U4" i="3"/>
  <c r="T26" i="9"/>
  <c r="F64" i="10" s="1"/>
  <c r="F65" i="10" s="1"/>
  <c r="T23" i="9"/>
  <c r="Q4" i="20"/>
  <c r="AJ11" i="3"/>
  <c r="AK10" i="3"/>
  <c r="AJ43" i="3"/>
  <c r="AN42" i="3"/>
  <c r="AG41" i="3"/>
  <c r="AG44" i="3" s="1"/>
  <c r="H6" i="13" s="1"/>
  <c r="N28" i="20"/>
  <c r="Q45" i="25"/>
  <c r="B18" i="11" s="1"/>
  <c r="B19" i="11" s="1"/>
  <c r="P47" i="25"/>
  <c r="W13" i="6" l="1"/>
  <c r="I27" i="10" s="1"/>
  <c r="I29" i="10" s="1"/>
  <c r="P55" i="25"/>
  <c r="Q55" i="25" s="1"/>
  <c r="P52" i="25"/>
  <c r="Q47" i="25"/>
  <c r="U23" i="9"/>
  <c r="U26" i="9"/>
  <c r="G64" i="10" s="1"/>
  <c r="G65" i="10" s="1"/>
  <c r="R4" i="20"/>
  <c r="G18" i="10"/>
  <c r="N68" i="25"/>
  <c r="K16" i="20"/>
  <c r="S10" i="20"/>
  <c r="I5" i="10"/>
  <c r="I8" i="10" s="1"/>
  <c r="I18" i="10" s="1"/>
  <c r="V4" i="3"/>
  <c r="B20" i="11"/>
  <c r="B24" i="11"/>
  <c r="H4" i="13"/>
  <c r="AD9" i="20"/>
  <c r="S3" i="9"/>
  <c r="Q26" i="20"/>
  <c r="X27" i="3"/>
  <c r="W16" i="9"/>
  <c r="X11" i="6"/>
  <c r="X12" i="6"/>
  <c r="T6" i="20"/>
  <c r="W35" i="3"/>
  <c r="AK11" i="3"/>
  <c r="AL10" i="3"/>
  <c r="F44" i="10"/>
  <c r="F45" i="10" s="1"/>
  <c r="T24" i="9"/>
  <c r="T3" i="9" s="1"/>
  <c r="R12" i="20"/>
  <c r="R11" i="20"/>
  <c r="AI19" i="3"/>
  <c r="AI40" i="3"/>
  <c r="AJ50" i="3"/>
  <c r="K7" i="13" s="1"/>
  <c r="AK48" i="3"/>
  <c r="AG7" i="20"/>
  <c r="AL42" i="5"/>
  <c r="Q49" i="10"/>
  <c r="C22" i="11" s="1"/>
  <c r="V3" i="6"/>
  <c r="V22" i="6" s="1"/>
  <c r="H27" i="10"/>
  <c r="AJ22" i="3"/>
  <c r="AH20" i="3"/>
  <c r="AH23" i="3" s="1"/>
  <c r="AM21" i="3"/>
  <c r="AJ12" i="3"/>
  <c r="AJ13" i="3"/>
  <c r="E45" i="10"/>
  <c r="AK43" i="3"/>
  <c r="AO42" i="3"/>
  <c r="AH41" i="3"/>
  <c r="AH44" i="3" s="1"/>
  <c r="I6" i="13" s="1"/>
  <c r="H40" i="10"/>
  <c r="W3" i="6" l="1"/>
  <c r="W22" i="6" s="1"/>
  <c r="I63" i="10" s="1"/>
  <c r="I4" i="13"/>
  <c r="AE9" i="20"/>
  <c r="AK50" i="3"/>
  <c r="L7" i="13" s="1"/>
  <c r="AH7" i="20"/>
  <c r="AM42" i="5"/>
  <c r="AL48" i="3"/>
  <c r="AL11" i="3"/>
  <c r="AM10" i="3"/>
  <c r="N5" i="20"/>
  <c r="Q52" i="25"/>
  <c r="AJ40" i="3"/>
  <c r="AJ19" i="3"/>
  <c r="AK13" i="3"/>
  <c r="AK12" i="3"/>
  <c r="X13" i="6"/>
  <c r="S26" i="20"/>
  <c r="V23" i="9"/>
  <c r="V26" i="9"/>
  <c r="S4" i="20"/>
  <c r="L16" i="20"/>
  <c r="O68" i="25"/>
  <c r="H29" i="10"/>
  <c r="AI41" i="3"/>
  <c r="AI44" i="3" s="1"/>
  <c r="J6" i="13" s="1"/>
  <c r="AM43" i="3"/>
  <c r="AL43" i="3"/>
  <c r="AP42" i="3"/>
  <c r="T10" i="20"/>
  <c r="J5" i="10"/>
  <c r="W4" i="3"/>
  <c r="I40" i="10"/>
  <c r="G44" i="10"/>
  <c r="U24" i="9"/>
  <c r="U3" i="9" s="1"/>
  <c r="O28" i="20"/>
  <c r="E47" i="10"/>
  <c r="H63" i="10"/>
  <c r="AI20" i="3"/>
  <c r="AI23" i="3" s="1"/>
  <c r="AK22" i="3"/>
  <c r="AN21" i="3"/>
  <c r="P28" i="20"/>
  <c r="F47" i="10"/>
  <c r="Y27" i="3"/>
  <c r="X16" i="9"/>
  <c r="Y12" i="6"/>
  <c r="Y11" i="6"/>
  <c r="U6" i="20"/>
  <c r="X35" i="3"/>
  <c r="B25" i="11"/>
  <c r="B26" i="11"/>
  <c r="S11" i="20"/>
  <c r="S12" i="20"/>
  <c r="Y13" i="6" l="1"/>
  <c r="K27" i="10" s="1"/>
  <c r="K29" i="10" s="1"/>
  <c r="F55" i="10"/>
  <c r="F52" i="10"/>
  <c r="P5" i="20" s="1"/>
  <c r="J4" i="13"/>
  <c r="AF9" i="20"/>
  <c r="T11" i="20"/>
  <c r="T12" i="20"/>
  <c r="H44" i="10"/>
  <c r="H45" i="10" s="1"/>
  <c r="R28" i="20" s="1"/>
  <c r="V24" i="9"/>
  <c r="V3" i="9" s="1"/>
  <c r="X3" i="6"/>
  <c r="X22" i="6" s="1"/>
  <c r="J27" i="10"/>
  <c r="AJ41" i="3"/>
  <c r="AJ44" i="3" s="1"/>
  <c r="K6" i="13" s="1"/>
  <c r="AQ42" i="3"/>
  <c r="AN43" i="3"/>
  <c r="AN10" i="3"/>
  <c r="AM11" i="3"/>
  <c r="AK19" i="3"/>
  <c r="AK40" i="3"/>
  <c r="AL12" i="3"/>
  <c r="AL13" i="3"/>
  <c r="U10" i="20"/>
  <c r="K5" i="10"/>
  <c r="K8" i="10" s="1"/>
  <c r="X4" i="3"/>
  <c r="Y54" i="3"/>
  <c r="J40" i="10"/>
  <c r="W26" i="9"/>
  <c r="I64" i="10" s="1"/>
  <c r="I65" i="10" s="1"/>
  <c r="T4" i="20"/>
  <c r="W23" i="9"/>
  <c r="R26" i="20"/>
  <c r="AN42" i="5"/>
  <c r="AI7" i="20"/>
  <c r="AL50" i="3"/>
  <c r="M7" i="13" s="1"/>
  <c r="AM48" i="3"/>
  <c r="Z27" i="3"/>
  <c r="Y16" i="9"/>
  <c r="Z12" i="6"/>
  <c r="V6" i="20"/>
  <c r="Z11" i="6"/>
  <c r="Y35" i="3"/>
  <c r="E55" i="10"/>
  <c r="E52" i="10"/>
  <c r="G45" i="10"/>
  <c r="J8" i="10"/>
  <c r="M16" i="20"/>
  <c r="P68" i="25"/>
  <c r="H64" i="10"/>
  <c r="H65" i="10" s="1"/>
  <c r="AJ20" i="3"/>
  <c r="AJ23" i="3" s="1"/>
  <c r="AO21" i="3"/>
  <c r="AL22" i="3"/>
  <c r="Z13" i="6" l="1"/>
  <c r="L27" i="10" s="1"/>
  <c r="L29" i="10" s="1"/>
  <c r="H47" i="10"/>
  <c r="H52" i="10" s="1"/>
  <c r="R5" i="20" s="1"/>
  <c r="Y3" i="6"/>
  <c r="Y22" i="6" s="1"/>
  <c r="K63" i="10" s="1"/>
  <c r="Q28" i="20"/>
  <c r="G47" i="10"/>
  <c r="AA27" i="3"/>
  <c r="Z16" i="9"/>
  <c r="AA11" i="6"/>
  <c r="W6" i="20"/>
  <c r="AA12" i="6"/>
  <c r="Z35" i="3"/>
  <c r="I44" i="10"/>
  <c r="W24" i="9"/>
  <c r="K18" i="10"/>
  <c r="AL40" i="3"/>
  <c r="AL19" i="3"/>
  <c r="AM13" i="3"/>
  <c r="AM12" i="3"/>
  <c r="J18" i="10"/>
  <c r="O5" i="20"/>
  <c r="AN48" i="3"/>
  <c r="AM50" i="3"/>
  <c r="N7" i="13" s="1"/>
  <c r="AJ7" i="20"/>
  <c r="AO42" i="5"/>
  <c r="U11" i="20"/>
  <c r="U12" i="20"/>
  <c r="AO43" i="3"/>
  <c r="AR42" i="3"/>
  <c r="AK41" i="3"/>
  <c r="AK44" i="3" s="1"/>
  <c r="L6" i="13" s="1"/>
  <c r="AO10" i="3"/>
  <c r="AN11" i="3"/>
  <c r="J29" i="10"/>
  <c r="N16" i="20"/>
  <c r="E68" i="10"/>
  <c r="AM22" i="3"/>
  <c r="AP21" i="3"/>
  <c r="AK20" i="3"/>
  <c r="AK23" i="3" s="1"/>
  <c r="J63" i="10"/>
  <c r="K4" i="13"/>
  <c r="AG9" i="20"/>
  <c r="L5" i="10"/>
  <c r="V10" i="20"/>
  <c r="Y4" i="3"/>
  <c r="Z54" i="3"/>
  <c r="K40" i="10"/>
  <c r="X26" i="9"/>
  <c r="U4" i="20"/>
  <c r="X23" i="9"/>
  <c r="U26" i="20"/>
  <c r="H55" i="10" l="1"/>
  <c r="Z3" i="6"/>
  <c r="Z22" i="6" s="1"/>
  <c r="L63" i="10" s="1"/>
  <c r="AA13" i="6"/>
  <c r="AA3" i="6" s="1"/>
  <c r="AA22" i="6" s="1"/>
  <c r="O16" i="20"/>
  <c r="F68" i="10"/>
  <c r="AN12" i="3"/>
  <c r="AN13" i="3"/>
  <c r="AS42" i="3"/>
  <c r="AL41" i="3"/>
  <c r="AL44" i="3" s="1"/>
  <c r="M6" i="13" s="1"/>
  <c r="AP43" i="3"/>
  <c r="I45" i="10"/>
  <c r="V26" i="20"/>
  <c r="J64" i="10"/>
  <c r="J65" i="10" s="1"/>
  <c r="Y23" i="9"/>
  <c r="V4" i="20"/>
  <c r="Y26" i="9"/>
  <c r="K64" i="10" s="1"/>
  <c r="K65" i="10" s="1"/>
  <c r="AO11" i="3"/>
  <c r="AP10" i="3"/>
  <c r="AM19" i="3"/>
  <c r="AM40" i="3"/>
  <c r="M5" i="10"/>
  <c r="M8" i="10" s="1"/>
  <c r="W10" i="20"/>
  <c r="Z4" i="3"/>
  <c r="AA54" i="3"/>
  <c r="L40" i="10"/>
  <c r="V12" i="20"/>
  <c r="V11" i="20"/>
  <c r="AH9" i="20"/>
  <c r="L4" i="13"/>
  <c r="AP42" i="5"/>
  <c r="AN50" i="3"/>
  <c r="O7" i="13" s="1"/>
  <c r="AO48" i="3"/>
  <c r="AK7" i="20"/>
  <c r="AB27" i="3"/>
  <c r="AB12" i="6"/>
  <c r="AA16" i="9"/>
  <c r="AA35" i="3"/>
  <c r="AB11" i="6"/>
  <c r="X6" i="20"/>
  <c r="G55" i="10"/>
  <c r="G52" i="10"/>
  <c r="J44" i="10"/>
  <c r="J45" i="10" s="1"/>
  <c r="T28" i="20" s="1"/>
  <c r="X24" i="9"/>
  <c r="X3" i="9" s="1"/>
  <c r="L8" i="10"/>
  <c r="T26" i="20"/>
  <c r="AL20" i="3"/>
  <c r="AL23" i="3" s="1"/>
  <c r="AQ21" i="3"/>
  <c r="AN22" i="3"/>
  <c r="W3" i="9"/>
  <c r="M27" i="10" l="1"/>
  <c r="M29" i="10" s="1"/>
  <c r="J47" i="10"/>
  <c r="L18" i="10"/>
  <c r="Q5" i="20"/>
  <c r="N5" i="10"/>
  <c r="X10" i="20"/>
  <c r="X12" i="20" s="1"/>
  <c r="AA4" i="3"/>
  <c r="AB54" i="3"/>
  <c r="M18" i="10"/>
  <c r="AO13" i="3"/>
  <c r="AO12" i="3"/>
  <c r="K44" i="10"/>
  <c r="K45" i="10" s="1"/>
  <c r="Y24" i="9"/>
  <c r="S28" i="20"/>
  <c r="I47" i="10"/>
  <c r="AI9" i="20"/>
  <c r="M4" i="13"/>
  <c r="M40" i="10"/>
  <c r="AP48" i="3"/>
  <c r="AL7" i="20"/>
  <c r="AQ42" i="5"/>
  <c r="AO50" i="3"/>
  <c r="P7" i="13" s="1"/>
  <c r="Q7" i="13" s="1"/>
  <c r="D9" i="11" s="1"/>
  <c r="AT42" i="3"/>
  <c r="AQ43" i="3"/>
  <c r="AM41" i="3"/>
  <c r="AM44" i="3" s="1"/>
  <c r="N6" i="13" s="1"/>
  <c r="M63" i="10"/>
  <c r="AN40" i="3"/>
  <c r="AN19" i="3"/>
  <c r="Z26" i="9"/>
  <c r="L64" i="10" s="1"/>
  <c r="L65" i="10" s="1"/>
  <c r="W4" i="20"/>
  <c r="Z23" i="9"/>
  <c r="AO22" i="3"/>
  <c r="AR21" i="3"/>
  <c r="AM20" i="3"/>
  <c r="AM23" i="3" s="1"/>
  <c r="P16" i="20"/>
  <c r="G68" i="10"/>
  <c r="AB13" i="6"/>
  <c r="AC27" i="3"/>
  <c r="AC11" i="6"/>
  <c r="AB16" i="9"/>
  <c r="Y6" i="20"/>
  <c r="AC12" i="6"/>
  <c r="AB35" i="3"/>
  <c r="W12" i="20"/>
  <c r="W11" i="20"/>
  <c r="AQ10" i="3"/>
  <c r="AP11" i="3"/>
  <c r="X11" i="20" l="1"/>
  <c r="AQ11" i="3"/>
  <c r="AR10" i="3"/>
  <c r="Y10" i="20"/>
  <c r="O5" i="10"/>
  <c r="O8" i="10" s="1"/>
  <c r="AB4" i="3"/>
  <c r="AC54" i="3"/>
  <c r="AC13" i="6"/>
  <c r="U28" i="20"/>
  <c r="K47" i="10"/>
  <c r="N8" i="10"/>
  <c r="AD27" i="3"/>
  <c r="AD12" i="6"/>
  <c r="AE12" i="6" s="1"/>
  <c r="AC16" i="9"/>
  <c r="Z6" i="20"/>
  <c r="AD11" i="6"/>
  <c r="AC35" i="3"/>
  <c r="AS21" i="3"/>
  <c r="AN20" i="3"/>
  <c r="AN23" i="3" s="1"/>
  <c r="AP22" i="3"/>
  <c r="AQ48" i="3"/>
  <c r="AP50" i="3"/>
  <c r="E7" i="14" s="1"/>
  <c r="AM7" i="20"/>
  <c r="AS42" i="5"/>
  <c r="I55" i="10"/>
  <c r="I52" i="10"/>
  <c r="AO40" i="3"/>
  <c r="AO19" i="3"/>
  <c r="N27" i="10"/>
  <c r="AB3" i="6"/>
  <c r="AB22" i="6" s="1"/>
  <c r="N63" i="10" s="1"/>
  <c r="W26" i="20"/>
  <c r="L44" i="10"/>
  <c r="Z24" i="9"/>
  <c r="Z3" i="9" s="1"/>
  <c r="AU42" i="3"/>
  <c r="AN41" i="3"/>
  <c r="AN44" i="3" s="1"/>
  <c r="O6" i="13" s="1"/>
  <c r="AR43" i="3"/>
  <c r="AA26" i="9"/>
  <c r="M64" i="10" s="1"/>
  <c r="M65" i="10" s="1"/>
  <c r="X4" i="20"/>
  <c r="AA23" i="9"/>
  <c r="J55" i="10"/>
  <c r="J52" i="10"/>
  <c r="T5" i="20" s="1"/>
  <c r="AP12" i="3"/>
  <c r="AP13" i="3"/>
  <c r="N40" i="10"/>
  <c r="H68" i="10"/>
  <c r="Q16" i="20"/>
  <c r="N4" i="13"/>
  <c r="AJ9" i="20"/>
  <c r="Y3" i="9"/>
  <c r="N29" i="10" l="1"/>
  <c r="AS43" i="3"/>
  <c r="AV42" i="3"/>
  <c r="AO41" i="3"/>
  <c r="AO44" i="3" s="1"/>
  <c r="P6" i="13" s="1"/>
  <c r="Q6" i="13" s="1"/>
  <c r="D8" i="11" s="1"/>
  <c r="O4" i="13"/>
  <c r="AK9" i="20"/>
  <c r="K55" i="10"/>
  <c r="K52" i="10"/>
  <c r="U5" i="20" s="1"/>
  <c r="AB23" i="9"/>
  <c r="Y4" i="20"/>
  <c r="AB26" i="9"/>
  <c r="N64" i="10" s="1"/>
  <c r="N65" i="10" s="1"/>
  <c r="AQ12" i="3"/>
  <c r="AQ13" i="3"/>
  <c r="I68" i="10"/>
  <c r="R16" i="20"/>
  <c r="AP19" i="3"/>
  <c r="AP40" i="3"/>
  <c r="S5" i="20"/>
  <c r="O40" i="10"/>
  <c r="O18" i="10"/>
  <c r="AT42" i="5"/>
  <c r="AR48" i="3"/>
  <c r="AQ50" i="3"/>
  <c r="F7" i="14" s="1"/>
  <c r="AN7" i="20"/>
  <c r="AC4" i="3"/>
  <c r="Z10" i="20"/>
  <c r="P5" i="10"/>
  <c r="AD54" i="3"/>
  <c r="O27" i="10"/>
  <c r="O29" i="10" s="1"/>
  <c r="AC3" i="6"/>
  <c r="AC22" i="6" s="1"/>
  <c r="O63" i="10" s="1"/>
  <c r="Y11" i="20"/>
  <c r="Y12" i="20"/>
  <c r="M44" i="10"/>
  <c r="M45" i="10" s="1"/>
  <c r="AA24" i="9"/>
  <c r="AA3" i="9" s="1"/>
  <c r="L45" i="10"/>
  <c r="AT21" i="3"/>
  <c r="AQ22" i="3"/>
  <c r="AO20" i="3"/>
  <c r="AO23" i="3" s="1"/>
  <c r="AD13" i="6"/>
  <c r="AE11" i="6"/>
  <c r="AE13" i="6" s="1"/>
  <c r="AE27" i="3"/>
  <c r="AF12" i="6"/>
  <c r="AD16" i="9"/>
  <c r="AA6" i="20"/>
  <c r="AF11" i="6"/>
  <c r="AD35" i="3"/>
  <c r="N18" i="10"/>
  <c r="AR11" i="3"/>
  <c r="AS10" i="3"/>
  <c r="AF49" i="5" l="1"/>
  <c r="AF60" i="5"/>
  <c r="AF48" i="5"/>
  <c r="AF52" i="5"/>
  <c r="AF53" i="5"/>
  <c r="AF50" i="5"/>
  <c r="AF46" i="5"/>
  <c r="AF47" i="5"/>
  <c r="AF61" i="5"/>
  <c r="AF51" i="5"/>
  <c r="AT10" i="3"/>
  <c r="AS11" i="3"/>
  <c r="P40" i="10"/>
  <c r="Q40" i="10" s="1"/>
  <c r="AE16" i="9"/>
  <c r="P27" i="10"/>
  <c r="P29" i="10" s="1"/>
  <c r="Q29" i="10" s="1"/>
  <c r="C15" i="11" s="1"/>
  <c r="AD3" i="6"/>
  <c r="Y26" i="20"/>
  <c r="Z4" i="20"/>
  <c r="AC23" i="9"/>
  <c r="AC26" i="9"/>
  <c r="O64" i="10" s="1"/>
  <c r="O65" i="10" s="1"/>
  <c r="AC7" i="3"/>
  <c r="X26" i="20"/>
  <c r="AR12" i="3"/>
  <c r="AR13" i="3"/>
  <c r="AF65" i="5"/>
  <c r="AF63" i="5"/>
  <c r="E5" i="13"/>
  <c r="AA10" i="20"/>
  <c r="AF64" i="5"/>
  <c r="AF62" i="5"/>
  <c r="AD4" i="3"/>
  <c r="AE54" i="3"/>
  <c r="AF13" i="6"/>
  <c r="E27" i="13" s="1"/>
  <c r="AL9" i="20"/>
  <c r="P4" i="13"/>
  <c r="V28" i="20"/>
  <c r="L47" i="10"/>
  <c r="J68" i="10"/>
  <c r="S16" i="20"/>
  <c r="AG12" i="6"/>
  <c r="AB6" i="20"/>
  <c r="AG11" i="6"/>
  <c r="AF27" i="3"/>
  <c r="AE35" i="3"/>
  <c r="P8" i="10"/>
  <c r="Q5" i="10"/>
  <c r="C7" i="11" s="1"/>
  <c r="AW42" i="3"/>
  <c r="AT43" i="3"/>
  <c r="AP41" i="3"/>
  <c r="AP44" i="3" s="1"/>
  <c r="E6" i="14" s="1"/>
  <c r="N44" i="10"/>
  <c r="AB24" i="9"/>
  <c r="AB3" i="9" s="1"/>
  <c r="Q4" i="13"/>
  <c r="D6" i="11" s="1"/>
  <c r="W28" i="20"/>
  <c r="M47" i="10"/>
  <c r="Z12" i="20"/>
  <c r="Z11" i="20"/>
  <c r="AS48" i="3"/>
  <c r="AR50" i="3"/>
  <c r="G7" i="14" s="1"/>
  <c r="AU42" i="5"/>
  <c r="AO7" i="20"/>
  <c r="AU21" i="3"/>
  <c r="AP20" i="3"/>
  <c r="AP23" i="3" s="1"/>
  <c r="AR22" i="3"/>
  <c r="AQ40" i="3"/>
  <c r="AQ19" i="3"/>
  <c r="AF57" i="5" l="1"/>
  <c r="AA18" i="20" s="1"/>
  <c r="AF56" i="5"/>
  <c r="AA22" i="20" s="1"/>
  <c r="AG51" i="5"/>
  <c r="AG61" i="5"/>
  <c r="AG60" i="5"/>
  <c r="AG48" i="5"/>
  <c r="AG47" i="5"/>
  <c r="AG46" i="5"/>
  <c r="AG53" i="5"/>
  <c r="AG49" i="5"/>
  <c r="AG50" i="5"/>
  <c r="AG52" i="5"/>
  <c r="Q27" i="10"/>
  <c r="AM9" i="20"/>
  <c r="E4" i="14"/>
  <c r="P18" i="10"/>
  <c r="Q18" i="10" s="1"/>
  <c r="Q8" i="10"/>
  <c r="C10" i="11" s="1"/>
  <c r="AF67" i="5"/>
  <c r="AF66" i="5"/>
  <c r="Z26" i="20"/>
  <c r="AS22" i="3"/>
  <c r="AV21" i="3"/>
  <c r="AQ20" i="3"/>
  <c r="AQ23" i="3" s="1"/>
  <c r="AS50" i="3"/>
  <c r="H7" i="14" s="1"/>
  <c r="AP7" i="20"/>
  <c r="AV42" i="5"/>
  <c r="AT48" i="3"/>
  <c r="M55" i="10"/>
  <c r="M52" i="10"/>
  <c r="W5" i="20" s="1"/>
  <c r="AG62" i="5"/>
  <c r="AB10" i="20"/>
  <c r="AG65" i="5"/>
  <c r="F5" i="13"/>
  <c r="F8" i="13" s="1"/>
  <c r="AG64" i="5"/>
  <c r="AG63" i="5"/>
  <c r="AF54" i="3"/>
  <c r="AE4" i="3"/>
  <c r="AB4" i="20" s="1"/>
  <c r="AS12" i="3"/>
  <c r="AS13" i="3"/>
  <c r="AX42" i="3"/>
  <c r="AU43" i="3"/>
  <c r="AQ41" i="3"/>
  <c r="AQ44" i="3" s="1"/>
  <c r="F6" i="14" s="1"/>
  <c r="AG27" i="3"/>
  <c r="AC6" i="20"/>
  <c r="AH12" i="6"/>
  <c r="AF35" i="3"/>
  <c r="AH11" i="6"/>
  <c r="AF16" i="9"/>
  <c r="AA11" i="20"/>
  <c r="AA12" i="20"/>
  <c r="AU10" i="3"/>
  <c r="AT11" i="3"/>
  <c r="N45" i="10"/>
  <c r="AG13" i="6"/>
  <c r="F27" i="13" s="1"/>
  <c r="T16" i="20"/>
  <c r="K68" i="10"/>
  <c r="L55" i="10"/>
  <c r="L52" i="10"/>
  <c r="AD23" i="9"/>
  <c r="AA4" i="20"/>
  <c r="AD26" i="9"/>
  <c r="E8" i="13"/>
  <c r="AR19" i="3"/>
  <c r="AR40" i="3"/>
  <c r="O44" i="10"/>
  <c r="O45" i="10" s="1"/>
  <c r="AC24" i="9"/>
  <c r="AC3" i="9" s="1"/>
  <c r="AD22" i="6"/>
  <c r="AE3" i="6"/>
  <c r="AF18" i="9" l="1"/>
  <c r="AH48" i="5"/>
  <c r="AH50" i="5"/>
  <c r="AH52" i="5"/>
  <c r="AH61" i="5"/>
  <c r="AH51" i="5"/>
  <c r="AH47" i="5"/>
  <c r="AH60" i="5"/>
  <c r="AH46" i="5"/>
  <c r="AH49" i="5"/>
  <c r="AH53" i="5"/>
  <c r="AG56" i="5"/>
  <c r="AB22" i="20" s="1"/>
  <c r="AG57" i="5"/>
  <c r="AH13" i="6"/>
  <c r="G27" i="13" s="1"/>
  <c r="P63" i="10"/>
  <c r="AE22" i="6"/>
  <c r="AV43" i="3"/>
  <c r="AY42" i="3"/>
  <c r="AR41" i="3"/>
  <c r="AR44" i="3" s="1"/>
  <c r="G6" i="14" s="1"/>
  <c r="AT13" i="3"/>
  <c r="AT12" i="3"/>
  <c r="AH64" i="5"/>
  <c r="AC10" i="20"/>
  <c r="AH65" i="5"/>
  <c r="G5" i="13"/>
  <c r="AH63" i="5"/>
  <c r="AH62" i="5"/>
  <c r="AG54" i="3"/>
  <c r="AF4" i="3"/>
  <c r="AS19" i="3"/>
  <c r="AS40" i="3"/>
  <c r="AA23" i="20"/>
  <c r="AF77" i="5"/>
  <c r="AW21" i="3"/>
  <c r="AT22" i="3"/>
  <c r="AR20" i="3"/>
  <c r="AR23" i="3" s="1"/>
  <c r="P64" i="10"/>
  <c r="AE26" i="9"/>
  <c r="V5" i="20"/>
  <c r="AU11" i="3"/>
  <c r="AV10" i="3"/>
  <c r="AB12" i="20"/>
  <c r="AB11" i="20"/>
  <c r="AU48" i="3"/>
  <c r="AQ7" i="20"/>
  <c r="AW42" i="5"/>
  <c r="AT50" i="3"/>
  <c r="I7" i="14" s="1"/>
  <c r="F4" i="14"/>
  <c r="AN9" i="20"/>
  <c r="AF78" i="5"/>
  <c r="AA19" i="20"/>
  <c r="Y28" i="20"/>
  <c r="O47" i="10"/>
  <c r="E40" i="13"/>
  <c r="AG66" i="5"/>
  <c r="AG67" i="5"/>
  <c r="C12" i="11"/>
  <c r="E18" i="13"/>
  <c r="P44" i="10"/>
  <c r="P45" i="10" s="1"/>
  <c r="Q45" i="10" s="1"/>
  <c r="C18" i="11" s="1"/>
  <c r="C19" i="11" s="1"/>
  <c r="C20" i="11" s="1"/>
  <c r="AE23" i="9"/>
  <c r="AD24" i="9"/>
  <c r="U16" i="20"/>
  <c r="L68" i="10"/>
  <c r="X28" i="20"/>
  <c r="N47" i="10"/>
  <c r="AI11" i="6"/>
  <c r="AG35" i="3"/>
  <c r="AH27" i="3"/>
  <c r="AI12" i="6"/>
  <c r="AD6" i="20"/>
  <c r="AG16" i="9"/>
  <c r="F40" i="13" s="1"/>
  <c r="F18" i="13"/>
  <c r="AB18" i="20" l="1"/>
  <c r="AG18" i="9"/>
  <c r="AH57" i="5"/>
  <c r="AH56" i="5"/>
  <c r="AC22" i="20" s="1"/>
  <c r="AI51" i="5"/>
  <c r="AI52" i="5"/>
  <c r="AI49" i="5"/>
  <c r="AI50" i="5"/>
  <c r="AI53" i="5"/>
  <c r="AI47" i="5"/>
  <c r="AI46" i="5"/>
  <c r="AI48" i="5"/>
  <c r="AI60" i="5"/>
  <c r="AI61" i="5"/>
  <c r="AI13" i="6"/>
  <c r="H27" i="13" s="1"/>
  <c r="M68" i="10"/>
  <c r="V16" i="20"/>
  <c r="Z28" i="20"/>
  <c r="P47" i="10"/>
  <c r="Q47" i="10" s="1"/>
  <c r="AG78" i="5"/>
  <c r="AB19" i="20"/>
  <c r="AO9" i="20"/>
  <c r="G4" i="14"/>
  <c r="AF26" i="9"/>
  <c r="AC4" i="20"/>
  <c r="AF23" i="9"/>
  <c r="G8" i="13"/>
  <c r="AT19" i="3"/>
  <c r="AT40" i="3"/>
  <c r="N55" i="10"/>
  <c r="N52" i="10"/>
  <c r="AB23" i="20"/>
  <c r="AG77" i="5"/>
  <c r="Q44" i="10"/>
  <c r="AV11" i="3"/>
  <c r="AW10" i="3"/>
  <c r="AH16" i="9"/>
  <c r="G40" i="13" s="1"/>
  <c r="AH35" i="3"/>
  <c r="AJ12" i="6"/>
  <c r="AI27" i="3"/>
  <c r="AE6" i="20"/>
  <c r="AJ11" i="6"/>
  <c r="AD3" i="9"/>
  <c r="AE3" i="9" s="1"/>
  <c r="AE24" i="9"/>
  <c r="C24" i="11"/>
  <c r="AF16" i="6"/>
  <c r="AF19" i="9"/>
  <c r="AF20" i="9"/>
  <c r="AF17" i="6"/>
  <c r="AF21" i="9"/>
  <c r="AF14" i="9"/>
  <c r="AF22" i="9"/>
  <c r="AR7" i="20"/>
  <c r="AX42" i="5"/>
  <c r="AU50" i="3"/>
  <c r="J7" i="14" s="1"/>
  <c r="AV48" i="3"/>
  <c r="AU12" i="3"/>
  <c r="AU13" i="3"/>
  <c r="AW43" i="3"/>
  <c r="AZ42" i="3"/>
  <c r="AS41" i="3"/>
  <c r="AS44" i="3" s="1"/>
  <c r="H6" i="14" s="1"/>
  <c r="AH67" i="5"/>
  <c r="AH66" i="5"/>
  <c r="AC12" i="20"/>
  <c r="AC11" i="20"/>
  <c r="P65" i="10"/>
  <c r="AI65" i="5"/>
  <c r="AI62" i="5"/>
  <c r="AD10" i="20"/>
  <c r="AI63" i="5"/>
  <c r="H5" i="13"/>
  <c r="H8" i="13" s="1"/>
  <c r="AI64" i="5"/>
  <c r="AG4" i="3"/>
  <c r="AH54" i="3"/>
  <c r="C17" i="11"/>
  <c r="C13" i="11"/>
  <c r="O55" i="10"/>
  <c r="O52" i="10"/>
  <c r="Y5" i="20" s="1"/>
  <c r="AF3" i="5"/>
  <c r="E21" i="13"/>
  <c r="AS20" i="3"/>
  <c r="AS23" i="3" s="1"/>
  <c r="AU22" i="3"/>
  <c r="AX21" i="3"/>
  <c r="AC18" i="20" l="1"/>
  <c r="AH18" i="9"/>
  <c r="AJ46" i="5"/>
  <c r="AJ51" i="5"/>
  <c r="AJ61" i="5"/>
  <c r="AJ48" i="5"/>
  <c r="AJ60" i="5"/>
  <c r="AJ53" i="5"/>
  <c r="AJ47" i="5"/>
  <c r="AJ49" i="5"/>
  <c r="AJ50" i="5"/>
  <c r="AJ52" i="5"/>
  <c r="AI56" i="5"/>
  <c r="AD22" i="20" s="1"/>
  <c r="AI57" i="5"/>
  <c r="AJ13" i="6"/>
  <c r="I27" i="13" s="1"/>
  <c r="E24" i="13"/>
  <c r="AD4" i="20"/>
  <c r="AG26" i="9"/>
  <c r="F64" i="13" s="1"/>
  <c r="AG23" i="9"/>
  <c r="F44" i="13" s="1"/>
  <c r="AD12" i="20"/>
  <c r="AD11" i="20"/>
  <c r="AU40" i="3"/>
  <c r="AU19" i="3"/>
  <c r="AJ65" i="5"/>
  <c r="I5" i="13"/>
  <c r="I8" i="13" s="1"/>
  <c r="AJ64" i="5"/>
  <c r="AE10" i="20"/>
  <c r="AJ63" i="5"/>
  <c r="AJ62" i="5"/>
  <c r="AI54" i="3"/>
  <c r="AH4" i="3"/>
  <c r="AV12" i="3"/>
  <c r="AV13" i="3"/>
  <c r="AT20" i="3"/>
  <c r="AT23" i="3" s="1"/>
  <c r="AV22" i="3"/>
  <c r="AY21" i="3"/>
  <c r="E44" i="13"/>
  <c r="AG22" i="9"/>
  <c r="AG21" i="9"/>
  <c r="AG14" i="9"/>
  <c r="AG19" i="9"/>
  <c r="F41" i="13" s="1"/>
  <c r="AG20" i="9"/>
  <c r="F42" i="13" s="1"/>
  <c r="AG17" i="6"/>
  <c r="AG16" i="6"/>
  <c r="W16" i="20"/>
  <c r="N68" i="10"/>
  <c r="AI67" i="5"/>
  <c r="AI66" i="5"/>
  <c r="AS7" i="20"/>
  <c r="AY42" i="5"/>
  <c r="AV50" i="3"/>
  <c r="K7" i="14" s="1"/>
  <c r="AW48" i="3"/>
  <c r="E42" i="13"/>
  <c r="C26" i="11"/>
  <c r="C25" i="11"/>
  <c r="X5" i="20"/>
  <c r="P55" i="10"/>
  <c r="Q55" i="10" s="1"/>
  <c r="P52" i="10"/>
  <c r="Z5" i="20" s="1"/>
  <c r="H18" i="13"/>
  <c r="AC23" i="20"/>
  <c r="AH77" i="5"/>
  <c r="E37" i="13"/>
  <c r="AF24" i="9"/>
  <c r="E41" i="13"/>
  <c r="AI35" i="3"/>
  <c r="AK12" i="6"/>
  <c r="AJ27" i="3"/>
  <c r="AI16" i="9"/>
  <c r="AK11" i="6"/>
  <c r="AF6" i="20"/>
  <c r="F21" i="13"/>
  <c r="F24" i="13" s="1"/>
  <c r="AG3" i="5"/>
  <c r="G18" i="13"/>
  <c r="E64" i="13"/>
  <c r="H4" i="14"/>
  <c r="AP9" i="20"/>
  <c r="M49" i="13"/>
  <c r="E49" i="13"/>
  <c r="K49" i="13"/>
  <c r="P49" i="13"/>
  <c r="N49" i="13"/>
  <c r="I49" i="13"/>
  <c r="G49" i="13"/>
  <c r="H49" i="13"/>
  <c r="Q65" i="10"/>
  <c r="O49" i="13"/>
  <c r="L49" i="13"/>
  <c r="J49" i="13"/>
  <c r="F49" i="13"/>
  <c r="AH78" i="5"/>
  <c r="AC19" i="20"/>
  <c r="E43" i="13"/>
  <c r="AF18" i="6"/>
  <c r="AX10" i="3"/>
  <c r="AW11" i="3"/>
  <c r="AT41" i="3"/>
  <c r="AT44" i="3" s="1"/>
  <c r="I6" i="14" s="1"/>
  <c r="BA42" i="3"/>
  <c r="AX43" i="3"/>
  <c r="AD18" i="20" l="1"/>
  <c r="AI18" i="9"/>
  <c r="AK48" i="5"/>
  <c r="AK46" i="5"/>
  <c r="AK49" i="5"/>
  <c r="AK47" i="5"/>
  <c r="AK50" i="5"/>
  <c r="AK51" i="5"/>
  <c r="AK60" i="5"/>
  <c r="AK53" i="5"/>
  <c r="AK52" i="5"/>
  <c r="AK61" i="5"/>
  <c r="AJ57" i="5"/>
  <c r="AJ56" i="5"/>
  <c r="AE22" i="20" s="1"/>
  <c r="AG18" i="6"/>
  <c r="F28" i="13" s="1"/>
  <c r="F29" i="13" s="1"/>
  <c r="AB26" i="20" s="1"/>
  <c r="F43" i="13"/>
  <c r="AK13" i="6"/>
  <c r="J27" i="13" s="1"/>
  <c r="AF3" i="6"/>
  <c r="AF22" i="6" s="1"/>
  <c r="E28" i="13"/>
  <c r="AH14" i="9"/>
  <c r="AH20" i="9"/>
  <c r="AH16" i="6"/>
  <c r="AH22" i="9"/>
  <c r="AH19" i="9"/>
  <c r="AH21" i="9"/>
  <c r="AH17" i="6"/>
  <c r="Q49" i="13"/>
  <c r="D22" i="11" s="1"/>
  <c r="AK62" i="5"/>
  <c r="AK63" i="5"/>
  <c r="AF10" i="20"/>
  <c r="AK65" i="5"/>
  <c r="AK64" i="5"/>
  <c r="J5" i="13"/>
  <c r="AI4" i="3"/>
  <c r="AJ54" i="3"/>
  <c r="AF3" i="9"/>
  <c r="AI78" i="5"/>
  <c r="AD19" i="20"/>
  <c r="AV19" i="3"/>
  <c r="AV40" i="3"/>
  <c r="H40" i="13"/>
  <c r="E45" i="13"/>
  <c r="Q52" i="10"/>
  <c r="O68" i="10"/>
  <c r="X16" i="20"/>
  <c r="AH23" i="9"/>
  <c r="AH26" i="9"/>
  <c r="AE4" i="20"/>
  <c r="AE12" i="20"/>
  <c r="AE11" i="20"/>
  <c r="AU20" i="3"/>
  <c r="AU23" i="3" s="1"/>
  <c r="AW22" i="3"/>
  <c r="AZ21" i="3"/>
  <c r="AA25" i="20"/>
  <c r="AW12" i="3"/>
  <c r="AW13" i="3"/>
  <c r="AB25" i="20"/>
  <c r="AJ35" i="3"/>
  <c r="AG6" i="20"/>
  <c r="AJ16" i="9"/>
  <c r="I40" i="13" s="1"/>
  <c r="AL11" i="6"/>
  <c r="AK27" i="3"/>
  <c r="AL12" i="6"/>
  <c r="AH3" i="5"/>
  <c r="G21" i="13"/>
  <c r="G24" i="13" s="1"/>
  <c r="I4" i="14"/>
  <c r="AQ9" i="20"/>
  <c r="AU41" i="3"/>
  <c r="AU44" i="3" s="1"/>
  <c r="J6" i="14" s="1"/>
  <c r="BB42" i="3"/>
  <c r="AY43" i="3"/>
  <c r="AY10" i="3"/>
  <c r="AX11" i="3"/>
  <c r="AW50" i="3"/>
  <c r="L7" i="14" s="1"/>
  <c r="AZ42" i="5"/>
  <c r="AT7" i="20"/>
  <c r="AX48" i="3"/>
  <c r="AI77" i="5"/>
  <c r="AD23" i="20"/>
  <c r="F37" i="13"/>
  <c r="AG24" i="9"/>
  <c r="AG3" i="9" s="1"/>
  <c r="AJ67" i="5"/>
  <c r="AJ66" i="5"/>
  <c r="I18" i="13"/>
  <c r="AG3" i="6" l="1"/>
  <c r="AG22" i="6" s="1"/>
  <c r="F63" i="13" s="1"/>
  <c r="F65" i="13" s="1"/>
  <c r="AK57" i="5"/>
  <c r="AK56" i="5"/>
  <c r="AF22" i="20" s="1"/>
  <c r="AL49" i="5"/>
  <c r="AL52" i="5"/>
  <c r="AL50" i="5"/>
  <c r="AL46" i="5"/>
  <c r="AL48" i="5"/>
  <c r="AL53" i="5"/>
  <c r="AL47" i="5"/>
  <c r="AL60" i="5"/>
  <c r="AL51" i="5"/>
  <c r="AL61" i="5"/>
  <c r="AE18" i="20"/>
  <c r="AJ18" i="9"/>
  <c r="F45" i="13"/>
  <c r="AB28" i="20" s="1"/>
  <c r="AJ78" i="5"/>
  <c r="AE19" i="20"/>
  <c r="AX13" i="3"/>
  <c r="AX12" i="3"/>
  <c r="J4" i="14"/>
  <c r="AR9" i="20"/>
  <c r="G64" i="13"/>
  <c r="G41" i="13"/>
  <c r="G37" i="13"/>
  <c r="AH24" i="9"/>
  <c r="AH3" i="9" s="1"/>
  <c r="AY11" i="3"/>
  <c r="AZ10" i="3"/>
  <c r="AM11" i="6"/>
  <c r="AM12" i="6"/>
  <c r="AK35" i="3"/>
  <c r="AK16" i="9"/>
  <c r="J40" i="13" s="1"/>
  <c r="AL27" i="3"/>
  <c r="AH6" i="20"/>
  <c r="K5" i="13"/>
  <c r="K8" i="13" s="1"/>
  <c r="AL63" i="5"/>
  <c r="AL64" i="5"/>
  <c r="AL65" i="5"/>
  <c r="AL62" i="5"/>
  <c r="AG10" i="20"/>
  <c r="AK54" i="3"/>
  <c r="AJ4" i="3"/>
  <c r="G44" i="13"/>
  <c r="AI16" i="6"/>
  <c r="AI22" i="9"/>
  <c r="AI19" i="9"/>
  <c r="H41" i="13" s="1"/>
  <c r="AI21" i="9"/>
  <c r="AI17" i="6"/>
  <c r="AI14" i="9"/>
  <c r="AI20" i="9"/>
  <c r="H42" i="13" s="1"/>
  <c r="AI26" i="9"/>
  <c r="H64" i="13" s="1"/>
  <c r="AI23" i="9"/>
  <c r="H44" i="13" s="1"/>
  <c r="AF4" i="20"/>
  <c r="AF12" i="20"/>
  <c r="AF11" i="20"/>
  <c r="E29" i="13"/>
  <c r="H21" i="13"/>
  <c r="H24" i="13" s="1"/>
  <c r="AI3" i="5"/>
  <c r="AC25" i="20"/>
  <c r="AL13" i="6"/>
  <c r="K27" i="13" s="1"/>
  <c r="AW19" i="3"/>
  <c r="AW40" i="3"/>
  <c r="AA28" i="20"/>
  <c r="BC42" i="3"/>
  <c r="AV41" i="3"/>
  <c r="AV44" i="3" s="1"/>
  <c r="K6" i="14" s="1"/>
  <c r="AZ43" i="3"/>
  <c r="J8" i="13"/>
  <c r="AH18" i="6"/>
  <c r="E63" i="13"/>
  <c r="E65" i="13" s="1"/>
  <c r="AJ77" i="5"/>
  <c r="AE23" i="20"/>
  <c r="AU7" i="20"/>
  <c r="AY48" i="3"/>
  <c r="BA42" i="5"/>
  <c r="AX50" i="3"/>
  <c r="M7" i="14" s="1"/>
  <c r="P68" i="10"/>
  <c r="Y16" i="20"/>
  <c r="AX22" i="3"/>
  <c r="BA21" i="3"/>
  <c r="AV20" i="3"/>
  <c r="AV23" i="3" s="1"/>
  <c r="AK67" i="5"/>
  <c r="AK66" i="5"/>
  <c r="G43" i="13"/>
  <c r="G42" i="13"/>
  <c r="AM46" i="5" l="1"/>
  <c r="AM51" i="5"/>
  <c r="AM47" i="5"/>
  <c r="AM52" i="5"/>
  <c r="AM48" i="5"/>
  <c r="AM50" i="5"/>
  <c r="AM49" i="5"/>
  <c r="AM61" i="5"/>
  <c r="AM60" i="5"/>
  <c r="AM53" i="5"/>
  <c r="AL56" i="5"/>
  <c r="AG22" i="20" s="1"/>
  <c r="AL57" i="5"/>
  <c r="AF18" i="20"/>
  <c r="AK18" i="9"/>
  <c r="F47" i="13"/>
  <c r="F55" i="13" s="1"/>
  <c r="AM13" i="6"/>
  <c r="L27" i="13" s="1"/>
  <c r="AS9" i="20"/>
  <c r="K4" i="14"/>
  <c r="I21" i="13"/>
  <c r="I24" i="13" s="1"/>
  <c r="AJ3" i="5"/>
  <c r="BA43" i="3"/>
  <c r="AW41" i="3"/>
  <c r="AW44" i="3" s="1"/>
  <c r="L6" i="14" s="1"/>
  <c r="BD42" i="3"/>
  <c r="AM27" i="3"/>
  <c r="AI6" i="20"/>
  <c r="AN11" i="6"/>
  <c r="AN12" i="6"/>
  <c r="AL35" i="3"/>
  <c r="AL16" i="9"/>
  <c r="Z16" i="20"/>
  <c r="AY50" i="3"/>
  <c r="N7" i="14" s="1"/>
  <c r="AZ48" i="3"/>
  <c r="BB42" i="5"/>
  <c r="AV7" i="20"/>
  <c r="J18" i="13"/>
  <c r="AW20" i="3"/>
  <c r="AW23" i="3" s="1"/>
  <c r="BB21" i="3"/>
  <c r="AY22" i="3"/>
  <c r="AA26" i="20"/>
  <c r="E47" i="13"/>
  <c r="H37" i="13"/>
  <c r="AI24" i="9"/>
  <c r="AG12" i="20"/>
  <c r="AG11" i="20"/>
  <c r="AZ11" i="3"/>
  <c r="BA10" i="3"/>
  <c r="G45" i="13"/>
  <c r="AK77" i="5"/>
  <c r="AF23" i="20"/>
  <c r="AI18" i="6"/>
  <c r="AL66" i="5"/>
  <c r="AL67" i="5"/>
  <c r="K18" i="13"/>
  <c r="AM65" i="5"/>
  <c r="L5" i="13"/>
  <c r="AM62" i="5"/>
  <c r="AH10" i="20"/>
  <c r="AM63" i="5"/>
  <c r="AM64" i="5"/>
  <c r="AK4" i="3"/>
  <c r="AL54" i="3"/>
  <c r="AY12" i="3"/>
  <c r="AY13" i="3"/>
  <c r="AJ21" i="9"/>
  <c r="AJ19" i="9"/>
  <c r="I41" i="13" s="1"/>
  <c r="AJ14" i="9"/>
  <c r="AJ17" i="6"/>
  <c r="AJ22" i="9"/>
  <c r="AJ20" i="9"/>
  <c r="AJ16" i="6"/>
  <c r="AK78" i="5"/>
  <c r="AF19" i="20"/>
  <c r="AH3" i="6"/>
  <c r="AH22" i="6" s="1"/>
  <c r="G28" i="13"/>
  <c r="AD25" i="20"/>
  <c r="H43" i="13"/>
  <c r="AJ26" i="9"/>
  <c r="I64" i="13" s="1"/>
  <c r="AG4" i="20"/>
  <c r="AJ23" i="9"/>
  <c r="I44" i="13" s="1"/>
  <c r="AX19" i="3"/>
  <c r="AX40" i="3"/>
  <c r="F52" i="13" l="1"/>
  <c r="AB5" i="20" s="1"/>
  <c r="AM57" i="5"/>
  <c r="AM18" i="9" s="1"/>
  <c r="AM56" i="5"/>
  <c r="AH22" i="20" s="1"/>
  <c r="AN48" i="5"/>
  <c r="AN49" i="5"/>
  <c r="AN53" i="5"/>
  <c r="AN60" i="5"/>
  <c r="AN61" i="5"/>
  <c r="AN47" i="5"/>
  <c r="AN46" i="5"/>
  <c r="AN51" i="5"/>
  <c r="AN50" i="5"/>
  <c r="AN52" i="5"/>
  <c r="AG18" i="20"/>
  <c r="AL18" i="9"/>
  <c r="AJ18" i="6"/>
  <c r="AJ3" i="6" s="1"/>
  <c r="AJ22" i="6" s="1"/>
  <c r="I63" i="13" s="1"/>
  <c r="I65" i="13" s="1"/>
  <c r="I43" i="13"/>
  <c r="AY40" i="3"/>
  <c r="AY19" i="3"/>
  <c r="AG23" i="20"/>
  <c r="AL77" i="5"/>
  <c r="AC28" i="20"/>
  <c r="E55" i="13"/>
  <c r="E68" i="13" s="1"/>
  <c r="E52" i="13"/>
  <c r="AN62" i="5"/>
  <c r="AN64" i="5"/>
  <c r="AI10" i="20"/>
  <c r="M5" i="13"/>
  <c r="M8" i="13" s="1"/>
  <c r="AN63" i="5"/>
  <c r="AN65" i="5"/>
  <c r="AM54" i="3"/>
  <c r="AL4" i="3"/>
  <c r="AM35" i="3"/>
  <c r="AN27" i="3"/>
  <c r="AJ6" i="20"/>
  <c r="AO11" i="6"/>
  <c r="AO12" i="6"/>
  <c r="AM16" i="9"/>
  <c r="L40" i="13" s="1"/>
  <c r="AK14" i="9"/>
  <c r="AK17" i="6"/>
  <c r="AK20" i="9"/>
  <c r="J42" i="13" s="1"/>
  <c r="AK19" i="9"/>
  <c r="J41" i="13" s="1"/>
  <c r="AK22" i="9"/>
  <c r="AK16" i="6"/>
  <c r="AK21" i="9"/>
  <c r="AH12" i="20"/>
  <c r="AH11" i="20"/>
  <c r="AI3" i="6"/>
  <c r="AI22" i="6" s="1"/>
  <c r="H63" i="13" s="1"/>
  <c r="H65" i="13" s="1"/>
  <c r="H28" i="13"/>
  <c r="H29" i="13" s="1"/>
  <c r="BB10" i="3"/>
  <c r="BA11" i="3"/>
  <c r="L4" i="14"/>
  <c r="AT9" i="20"/>
  <c r="AX41" i="3"/>
  <c r="AX44" i="3" s="1"/>
  <c r="M6" i="14" s="1"/>
  <c r="BB43" i="3"/>
  <c r="BE42" i="3"/>
  <c r="G29" i="13"/>
  <c r="I37" i="13"/>
  <c r="AJ24" i="9"/>
  <c r="AJ3" i="9" s="1"/>
  <c r="AK26" i="9"/>
  <c r="J64" i="13" s="1"/>
  <c r="AK23" i="9"/>
  <c r="J44" i="13" s="1"/>
  <c r="AH4" i="20"/>
  <c r="AM67" i="5"/>
  <c r="AM66" i="5"/>
  <c r="J21" i="13"/>
  <c r="AK3" i="5"/>
  <c r="AZ12" i="3"/>
  <c r="AZ13" i="3"/>
  <c r="AI3" i="9"/>
  <c r="AN13" i="6"/>
  <c r="M27" i="13" s="1"/>
  <c r="AE25" i="20"/>
  <c r="AX20" i="3"/>
  <c r="AX23" i="3" s="1"/>
  <c r="BC21" i="3"/>
  <c r="AZ22" i="3"/>
  <c r="G63" i="13"/>
  <c r="G65" i="13" s="1"/>
  <c r="I42" i="13"/>
  <c r="L8" i="13"/>
  <c r="AG19" i="20"/>
  <c r="AL78" i="5"/>
  <c r="H45" i="13"/>
  <c r="AD28" i="20" s="1"/>
  <c r="BC42" i="5"/>
  <c r="AZ50" i="3"/>
  <c r="O7" i="14" s="1"/>
  <c r="AW7" i="20"/>
  <c r="BA48" i="3"/>
  <c r="K40" i="13"/>
  <c r="AK18" i="6" l="1"/>
  <c r="J28" i="13" s="1"/>
  <c r="AH18" i="20"/>
  <c r="I28" i="13"/>
  <c r="I29" i="13" s="1"/>
  <c r="AE26" i="20" s="1"/>
  <c r="AN56" i="5"/>
  <c r="AI22" i="20" s="1"/>
  <c r="AN57" i="5"/>
  <c r="AO46" i="5"/>
  <c r="AO51" i="5"/>
  <c r="AO48" i="5"/>
  <c r="AO50" i="5"/>
  <c r="AO47" i="5"/>
  <c r="AO52" i="5"/>
  <c r="AO49" i="5"/>
  <c r="AO61" i="5"/>
  <c r="AO60" i="5"/>
  <c r="AO53" i="5"/>
  <c r="AO13" i="6"/>
  <c r="N27" i="13" s="1"/>
  <c r="L18" i="13"/>
  <c r="BA12" i="3"/>
  <c r="BA13" i="3"/>
  <c r="AL26" i="9"/>
  <c r="AL23" i="9"/>
  <c r="K44" i="13" s="1"/>
  <c r="AI4" i="20"/>
  <c r="M18" i="13"/>
  <c r="AA5" i="20"/>
  <c r="BF42" i="3"/>
  <c r="AY41" i="3"/>
  <c r="AY44" i="3" s="1"/>
  <c r="N6" i="14" s="1"/>
  <c r="BC43" i="3"/>
  <c r="AL20" i="9"/>
  <c r="AL19" i="9"/>
  <c r="AL22" i="9"/>
  <c r="AL21" i="9"/>
  <c r="AL16" i="6"/>
  <c r="AL14" i="9"/>
  <c r="AL17" i="6"/>
  <c r="J24" i="13"/>
  <c r="BC10" i="3"/>
  <c r="BB11" i="3"/>
  <c r="J37" i="13"/>
  <c r="AK24" i="9"/>
  <c r="AI11" i="20"/>
  <c r="AI12" i="20"/>
  <c r="F68" i="13"/>
  <c r="AA16" i="20"/>
  <c r="K21" i="13"/>
  <c r="K24" i="13" s="1"/>
  <c r="AL3" i="5"/>
  <c r="BD42" i="5"/>
  <c r="BA50" i="3"/>
  <c r="P7" i="14" s="1"/>
  <c r="Q7" i="14" s="1"/>
  <c r="E9" i="11" s="1"/>
  <c r="AX7" i="20"/>
  <c r="BB48" i="3"/>
  <c r="AM77" i="5"/>
  <c r="AH23" i="20"/>
  <c r="I45" i="13"/>
  <c r="AC26" i="20"/>
  <c r="G47" i="13"/>
  <c r="AD26" i="20"/>
  <c r="H47" i="13"/>
  <c r="AN16" i="9"/>
  <c r="M40" i="13" s="1"/>
  <c r="AP11" i="6"/>
  <c r="AN35" i="3"/>
  <c r="AP12" i="6"/>
  <c r="AO27" i="3"/>
  <c r="AK6" i="20"/>
  <c r="M4" i="14"/>
  <c r="AU9" i="20"/>
  <c r="AZ19" i="3"/>
  <c r="AZ40" i="3"/>
  <c r="AM78" i="5"/>
  <c r="AH19" i="20"/>
  <c r="J43" i="13"/>
  <c r="AO65" i="5"/>
  <c r="AO62" i="5"/>
  <c r="AJ10" i="20"/>
  <c r="AO64" i="5"/>
  <c r="N5" i="13"/>
  <c r="AO63" i="5"/>
  <c r="AM4" i="3"/>
  <c r="AN54" i="3"/>
  <c r="AN67" i="5"/>
  <c r="AN66" i="5"/>
  <c r="AY20" i="3"/>
  <c r="AY23" i="3" s="1"/>
  <c r="BA22" i="3"/>
  <c r="BD21" i="3"/>
  <c r="AK3" i="6" l="1"/>
  <c r="AK22" i="6" s="1"/>
  <c r="J63" i="13" s="1"/>
  <c r="J65" i="13" s="1"/>
  <c r="AO56" i="5"/>
  <c r="AJ22" i="20" s="1"/>
  <c r="AO57" i="5"/>
  <c r="AP49" i="5"/>
  <c r="AP50" i="5"/>
  <c r="AP47" i="5"/>
  <c r="AP46" i="5"/>
  <c r="AP48" i="5"/>
  <c r="AP61" i="5"/>
  <c r="AP60" i="5"/>
  <c r="AP51" i="5"/>
  <c r="AP52" i="5"/>
  <c r="AP53" i="5"/>
  <c r="AI18" i="20"/>
  <c r="AN18" i="9"/>
  <c r="N4" i="14"/>
  <c r="AV9" i="20"/>
  <c r="AZ41" i="3"/>
  <c r="AZ44" i="3" s="1"/>
  <c r="O6" i="14" s="1"/>
  <c r="BD43" i="3"/>
  <c r="BG42" i="3"/>
  <c r="AQ11" i="6"/>
  <c r="AO35" i="3"/>
  <c r="AQ12" i="6"/>
  <c r="AR12" i="6" s="1"/>
  <c r="AL6" i="20"/>
  <c r="AP27" i="3"/>
  <c r="AO16" i="9"/>
  <c r="N40" i="13" s="1"/>
  <c r="BB13" i="3"/>
  <c r="BB12" i="3"/>
  <c r="K64" i="13"/>
  <c r="AJ4" i="20"/>
  <c r="AM23" i="9"/>
  <c r="L44" i="13" s="1"/>
  <c r="AM26" i="9"/>
  <c r="L64" i="13" s="1"/>
  <c r="AJ12" i="20"/>
  <c r="AJ11" i="20"/>
  <c r="AZ20" i="3"/>
  <c r="AZ23" i="3" s="1"/>
  <c r="BB22" i="3"/>
  <c r="BE21" i="3"/>
  <c r="H55" i="13"/>
  <c r="H52" i="13"/>
  <c r="AD5" i="20" s="1"/>
  <c r="G55" i="13"/>
  <c r="G68" i="13" s="1"/>
  <c r="G52" i="13"/>
  <c r="AM3" i="5"/>
  <c r="L21" i="13"/>
  <c r="AB16" i="20"/>
  <c r="BC11" i="3"/>
  <c r="BD10" i="3"/>
  <c r="AL24" i="9"/>
  <c r="AL3" i="9" s="1"/>
  <c r="K37" i="13"/>
  <c r="K41" i="13"/>
  <c r="BA19" i="3"/>
  <c r="BA40" i="3"/>
  <c r="AN77" i="5"/>
  <c r="AI23" i="20"/>
  <c r="AO67" i="5"/>
  <c r="AO66" i="5"/>
  <c r="AP63" i="5"/>
  <c r="AK10" i="20"/>
  <c r="AP64" i="5"/>
  <c r="O5" i="13"/>
  <c r="O8" i="13" s="1"/>
  <c r="AP65" i="5"/>
  <c r="AP62" i="5"/>
  <c r="AO54" i="3"/>
  <c r="AN4" i="3"/>
  <c r="BF42" i="5"/>
  <c r="BC48" i="3"/>
  <c r="BB50" i="3"/>
  <c r="E7" i="15" s="1"/>
  <c r="AY7" i="20"/>
  <c r="AK3" i="9"/>
  <c r="AL18" i="6"/>
  <c r="K42" i="13"/>
  <c r="AI19" i="20"/>
  <c r="AN78" i="5"/>
  <c r="N8" i="13"/>
  <c r="AM21" i="9"/>
  <c r="AM20" i="9"/>
  <c r="L42" i="13" s="1"/>
  <c r="AM16" i="6"/>
  <c r="AM22" i="9"/>
  <c r="AM19" i="9"/>
  <c r="L41" i="13" s="1"/>
  <c r="AM14" i="9"/>
  <c r="AM17" i="6"/>
  <c r="AP13" i="6"/>
  <c r="O27" i="13" s="1"/>
  <c r="AE28" i="20"/>
  <c r="I47" i="13"/>
  <c r="AG25" i="20"/>
  <c r="J45" i="13"/>
  <c r="AF25" i="20"/>
  <c r="K43" i="13"/>
  <c r="J29" i="13"/>
  <c r="AP57" i="5" l="1"/>
  <c r="AP56" i="5"/>
  <c r="AK22" i="20" s="1"/>
  <c r="AJ18" i="20"/>
  <c r="AO18" i="9"/>
  <c r="AQ50" i="5"/>
  <c r="AQ48" i="5"/>
  <c r="AQ61" i="5"/>
  <c r="AQ52" i="5"/>
  <c r="AQ51" i="5"/>
  <c r="AQ60" i="5"/>
  <c r="AQ46" i="5"/>
  <c r="AQ49" i="5"/>
  <c r="AQ53" i="5"/>
  <c r="AQ47" i="5"/>
  <c r="AC16" i="20"/>
  <c r="H68" i="13"/>
  <c r="AM18" i="6"/>
  <c r="N18" i="13"/>
  <c r="AZ7" i="20"/>
  <c r="BG42" i="5"/>
  <c r="BD48" i="3"/>
  <c r="BC50" i="3"/>
  <c r="F7" i="15" s="1"/>
  <c r="AP66" i="5"/>
  <c r="AP67" i="5"/>
  <c r="AK11" i="20"/>
  <c r="AK12" i="20"/>
  <c r="BD11" i="3"/>
  <c r="BE10" i="3"/>
  <c r="L24" i="13"/>
  <c r="AQ62" i="5"/>
  <c r="P5" i="13"/>
  <c r="AL10" i="20"/>
  <c r="AQ63" i="5"/>
  <c r="AQ64" i="5"/>
  <c r="AQ65" i="5"/>
  <c r="AO4" i="3"/>
  <c r="AP54" i="3"/>
  <c r="AF26" i="20"/>
  <c r="I55" i="13"/>
  <c r="I52" i="13"/>
  <c r="AE5" i="20" s="1"/>
  <c r="L37" i="13"/>
  <c r="AM24" i="9"/>
  <c r="AN21" i="9"/>
  <c r="AN17" i="6"/>
  <c r="AN14" i="9"/>
  <c r="AN19" i="9"/>
  <c r="M41" i="13" s="1"/>
  <c r="AN20" i="9"/>
  <c r="M42" i="13" s="1"/>
  <c r="AN16" i="6"/>
  <c r="AN22" i="9"/>
  <c r="M21" i="13"/>
  <c r="M24" i="13" s="1"/>
  <c r="AN3" i="5"/>
  <c r="BC12" i="3"/>
  <c r="BC13" i="3"/>
  <c r="AW9" i="20"/>
  <c r="O4" i="14"/>
  <c r="AS11" i="6"/>
  <c r="AM6" i="20"/>
  <c r="AQ27" i="3"/>
  <c r="AS12" i="6"/>
  <c r="AP16" i="9"/>
  <c r="O40" i="13" s="1"/>
  <c r="AP35" i="3"/>
  <c r="AR11" i="6"/>
  <c r="AR13" i="6" s="1"/>
  <c r="AQ13" i="6"/>
  <c r="P27" i="13" s="1"/>
  <c r="Q27" i="13" s="1"/>
  <c r="J47" i="13"/>
  <c r="AF28" i="20"/>
  <c r="L43" i="13"/>
  <c r="AN23" i="9"/>
  <c r="M44" i="13" s="1"/>
  <c r="AK4" i="20"/>
  <c r="AN26" i="9"/>
  <c r="M64" i="13" s="1"/>
  <c r="O18" i="13"/>
  <c r="AJ23" i="20"/>
  <c r="AO77" i="5"/>
  <c r="BA41" i="3"/>
  <c r="BA44" i="3" s="1"/>
  <c r="P6" i="14" s="1"/>
  <c r="Q6" i="14" s="1"/>
  <c r="E8" i="11" s="1"/>
  <c r="BH42" i="3"/>
  <c r="BE43" i="3"/>
  <c r="K45" i="13"/>
  <c r="AG28" i="20" s="1"/>
  <c r="BB19" i="3"/>
  <c r="BB40" i="3"/>
  <c r="K28" i="13"/>
  <c r="AL3" i="6"/>
  <c r="AL22" i="6" s="1"/>
  <c r="AJ19" i="20"/>
  <c r="AO78" i="5"/>
  <c r="BF21" i="3"/>
  <c r="BA20" i="3"/>
  <c r="BA23" i="3" s="1"/>
  <c r="BC22" i="3"/>
  <c r="AC5" i="20"/>
  <c r="AS48" i="5" l="1"/>
  <c r="AS49" i="5"/>
  <c r="AS46" i="5"/>
  <c r="AS50" i="5"/>
  <c r="AS52" i="5"/>
  <c r="AS53" i="5"/>
  <c r="AS51" i="5"/>
  <c r="AS47" i="5"/>
  <c r="AQ56" i="5"/>
  <c r="AL22" i="20" s="1"/>
  <c r="AQ57" i="5"/>
  <c r="AK18" i="20"/>
  <c r="AP18" i="9"/>
  <c r="AN18" i="6"/>
  <c r="M28" i="13" s="1"/>
  <c r="M29" i="13" s="1"/>
  <c r="AI26" i="20" s="1"/>
  <c r="K63" i="13"/>
  <c r="K65" i="13" s="1"/>
  <c r="N21" i="13"/>
  <c r="N24" i="13" s="1"/>
  <c r="AO3" i="5"/>
  <c r="AO26" i="9"/>
  <c r="N64" i="13" s="1"/>
  <c r="AO23" i="9"/>
  <c r="N44" i="13" s="1"/>
  <c r="AL4" i="20"/>
  <c r="AL12" i="20"/>
  <c r="AL11" i="20"/>
  <c r="AH25" i="20"/>
  <c r="BE48" i="3"/>
  <c r="BH42" i="5"/>
  <c r="BA7" i="20"/>
  <c r="BD50" i="3"/>
  <c r="G7" i="15" s="1"/>
  <c r="AD16" i="20"/>
  <c r="I68" i="13"/>
  <c r="AO21" i="9"/>
  <c r="AO19" i="9"/>
  <c r="N41" i="13" s="1"/>
  <c r="AO17" i="6"/>
  <c r="AO14" i="9"/>
  <c r="AO22" i="9"/>
  <c r="AO20" i="9"/>
  <c r="N42" i="13" s="1"/>
  <c r="AO16" i="6"/>
  <c r="K29" i="13"/>
  <c r="BB41" i="3"/>
  <c r="BB44" i="3" s="1"/>
  <c r="E6" i="15" s="1"/>
  <c r="BF43" i="3"/>
  <c r="BI42" i="3"/>
  <c r="AT12" i="6"/>
  <c r="AN6" i="20"/>
  <c r="AR27" i="3"/>
  <c r="AQ16" i="9"/>
  <c r="AQ35" i="3"/>
  <c r="AT11" i="6"/>
  <c r="BC40" i="3"/>
  <c r="BC19" i="3"/>
  <c r="M37" i="13"/>
  <c r="AN24" i="9"/>
  <c r="AN3" i="9" s="1"/>
  <c r="AM3" i="9"/>
  <c r="P8" i="13"/>
  <c r="Q5" i="13"/>
  <c r="D7" i="11" s="1"/>
  <c r="BF10" i="3"/>
  <c r="BE11" i="3"/>
  <c r="AP78" i="5"/>
  <c r="AK19" i="20"/>
  <c r="BB20" i="3"/>
  <c r="BB23" i="3" s="1"/>
  <c r="BD22" i="3"/>
  <c r="BG21" i="3"/>
  <c r="J55" i="13"/>
  <c r="J52" i="13"/>
  <c r="E5" i="14"/>
  <c r="AM10" i="20"/>
  <c r="AQ54" i="3"/>
  <c r="AP4" i="3"/>
  <c r="L45" i="13"/>
  <c r="AH28" i="20" s="1"/>
  <c r="AQ67" i="5"/>
  <c r="AQ66" i="5"/>
  <c r="BD12" i="3"/>
  <c r="BD13" i="3"/>
  <c r="AK23" i="20"/>
  <c r="AP77" i="5"/>
  <c r="AO7" i="3"/>
  <c r="P4" i="14"/>
  <c r="AX9" i="20"/>
  <c r="AS13" i="6"/>
  <c r="E27" i="14" s="1"/>
  <c r="AI25" i="20"/>
  <c r="M43" i="13"/>
  <c r="L28" i="13"/>
  <c r="L29" i="13" s="1"/>
  <c r="AH26" i="20" s="1"/>
  <c r="AM3" i="6"/>
  <c r="AM22" i="6" s="1"/>
  <c r="L63" i="13" s="1"/>
  <c r="L65" i="13" s="1"/>
  <c r="AO18" i="6" l="1"/>
  <c r="AO3" i="6" s="1"/>
  <c r="AO22" i="6" s="1"/>
  <c r="N63" i="13" s="1"/>
  <c r="N65" i="13" s="1"/>
  <c r="AN3" i="6"/>
  <c r="AN22" i="6" s="1"/>
  <c r="M63" i="13" s="1"/>
  <c r="M65" i="13" s="1"/>
  <c r="AS56" i="5"/>
  <c r="AM22" i="20" s="1"/>
  <c r="AS57" i="5"/>
  <c r="AT49" i="5"/>
  <c r="AT46" i="5"/>
  <c r="AT48" i="5"/>
  <c r="AT50" i="5"/>
  <c r="AT47" i="5"/>
  <c r="AT52" i="5"/>
  <c r="AT51" i="5"/>
  <c r="AT53" i="5"/>
  <c r="AL18" i="20"/>
  <c r="AQ18" i="9"/>
  <c r="AR18" i="9" s="1"/>
  <c r="AT13" i="6"/>
  <c r="F27" i="14" s="1"/>
  <c r="O21" i="13"/>
  <c r="AP3" i="5"/>
  <c r="AQ77" i="5"/>
  <c r="AL23" i="20"/>
  <c r="AM12" i="20"/>
  <c r="AM11" i="20"/>
  <c r="AP22" i="9"/>
  <c r="AP14" i="9"/>
  <c r="AP16" i="6"/>
  <c r="AP20" i="9"/>
  <c r="O42" i="13" s="1"/>
  <c r="AP21" i="9"/>
  <c r="AP17" i="6"/>
  <c r="AP19" i="9"/>
  <c r="O41" i="13" s="1"/>
  <c r="P18" i="13"/>
  <c r="Q18" i="13" s="1"/>
  <c r="Q8" i="13"/>
  <c r="D10" i="11" s="1"/>
  <c r="M45" i="13"/>
  <c r="F5" i="14"/>
  <c r="F8" i="14" s="1"/>
  <c r="AN10" i="20"/>
  <c r="AQ4" i="3"/>
  <c r="AR54" i="3"/>
  <c r="N43" i="13"/>
  <c r="L47" i="13"/>
  <c r="AQ78" i="5"/>
  <c r="AL19" i="20"/>
  <c r="E8" i="14"/>
  <c r="BE12" i="3"/>
  <c r="BE13" i="3"/>
  <c r="BC20" i="3"/>
  <c r="BC23" i="3" s="1"/>
  <c r="BH21" i="3"/>
  <c r="BE22" i="3"/>
  <c r="P40" i="13"/>
  <c r="Q40" i="13" s="1"/>
  <c r="AR16" i="9"/>
  <c r="AG26" i="20"/>
  <c r="K47" i="13"/>
  <c r="N37" i="13"/>
  <c r="AO24" i="9"/>
  <c r="AO3" i="9" s="1"/>
  <c r="J68" i="13"/>
  <c r="AE16" i="20"/>
  <c r="AJ25" i="20"/>
  <c r="Q4" i="14"/>
  <c r="E6" i="11" s="1"/>
  <c r="AM4" i="20"/>
  <c r="AP26" i="9"/>
  <c r="O64" i="13" s="1"/>
  <c r="AP23" i="9"/>
  <c r="O44" i="13" s="1"/>
  <c r="AF5" i="20"/>
  <c r="AY9" i="20"/>
  <c r="E4" i="15"/>
  <c r="BG10" i="3"/>
  <c r="BF11" i="3"/>
  <c r="BG43" i="3"/>
  <c r="BJ42" i="3"/>
  <c r="BC41" i="3"/>
  <c r="BC44" i="3" s="1"/>
  <c r="F6" i="15" s="1"/>
  <c r="AU12" i="6"/>
  <c r="AO6" i="20"/>
  <c r="AR35" i="3"/>
  <c r="AS27" i="3"/>
  <c r="AU11" i="6"/>
  <c r="N28" i="13"/>
  <c r="N29" i="13" s="1"/>
  <c r="AJ26" i="20" s="1"/>
  <c r="BB7" i="20"/>
  <c r="BI42" i="5"/>
  <c r="BF48" i="3"/>
  <c r="BE50" i="3"/>
  <c r="H7" i="15" s="1"/>
  <c r="BD19" i="3"/>
  <c r="BD40" i="3"/>
  <c r="AU47" i="5" l="1"/>
  <c r="AU51" i="5"/>
  <c r="AS60" i="5"/>
  <c r="AU46" i="5"/>
  <c r="AU50" i="5"/>
  <c r="AU52" i="5"/>
  <c r="AU49" i="5"/>
  <c r="AU53" i="5"/>
  <c r="AS61" i="5"/>
  <c r="AU48" i="5"/>
  <c r="AM18" i="20"/>
  <c r="AS18" i="9"/>
  <c r="AT56" i="5"/>
  <c r="AN22" i="20" s="1"/>
  <c r="AT57" i="5"/>
  <c r="O43" i="13"/>
  <c r="AU13" i="6"/>
  <c r="G27" i="14" s="1"/>
  <c r="BD41" i="3"/>
  <c r="BD44" i="3" s="1"/>
  <c r="G6" i="15" s="1"/>
  <c r="BH43" i="3"/>
  <c r="BK42" i="3"/>
  <c r="BJ42" i="5"/>
  <c r="BG48" i="3"/>
  <c r="BF50" i="3"/>
  <c r="I7" i="15" s="1"/>
  <c r="BC7" i="20"/>
  <c r="E18" i="14"/>
  <c r="L55" i="13"/>
  <c r="L52" i="13"/>
  <c r="AH5" i="20" s="1"/>
  <c r="AQ26" i="9"/>
  <c r="AQ23" i="9"/>
  <c r="AN4" i="20"/>
  <c r="D12" i="11"/>
  <c r="O37" i="13"/>
  <c r="AP24" i="9"/>
  <c r="AP3" i="9" s="1"/>
  <c r="BD20" i="3"/>
  <c r="BD23" i="3" s="1"/>
  <c r="BI21" i="3"/>
  <c r="BF22" i="3"/>
  <c r="BF13" i="3"/>
  <c r="BF12" i="3"/>
  <c r="N45" i="13"/>
  <c r="N47" i="13" s="1"/>
  <c r="F4" i="15"/>
  <c r="AZ9" i="20"/>
  <c r="AN11" i="20"/>
  <c r="AN12" i="20"/>
  <c r="P21" i="13"/>
  <c r="P24" i="13" s="1"/>
  <c r="AR77" i="5"/>
  <c r="AQ3" i="5"/>
  <c r="AR3" i="5" s="1"/>
  <c r="AS35" i="3"/>
  <c r="AS16" i="9"/>
  <c r="AT27" i="3"/>
  <c r="AP6" i="20"/>
  <c r="AV11" i="6"/>
  <c r="AV12" i="6"/>
  <c r="BG11" i="3"/>
  <c r="BH10" i="3"/>
  <c r="F18" i="14"/>
  <c r="AS65" i="5"/>
  <c r="AS64" i="5"/>
  <c r="AS62" i="5"/>
  <c r="AO10" i="20"/>
  <c r="AS63" i="5"/>
  <c r="G5" i="14"/>
  <c r="AR4" i="3"/>
  <c r="AO4" i="20" s="1"/>
  <c r="AS54" i="3"/>
  <c r="AF16" i="20"/>
  <c r="K55" i="13"/>
  <c r="K68" i="13" s="1"/>
  <c r="K52" i="13"/>
  <c r="BE19" i="3"/>
  <c r="BE40" i="3"/>
  <c r="AQ16" i="6"/>
  <c r="AQ22" i="9"/>
  <c r="AR22" i="9" s="1"/>
  <c r="AQ19" i="9"/>
  <c r="AQ21" i="9"/>
  <c r="AQ17" i="6"/>
  <c r="AR17" i="6" s="1"/>
  <c r="AQ14" i="9"/>
  <c r="AQ20" i="9"/>
  <c r="AI28" i="20"/>
  <c r="M47" i="13"/>
  <c r="AP18" i="6"/>
  <c r="O24" i="13"/>
  <c r="Q21" i="13" l="1"/>
  <c r="O45" i="13"/>
  <c r="AK28" i="20" s="1"/>
  <c r="AU56" i="5"/>
  <c r="AO22" i="20" s="1"/>
  <c r="AU57" i="5"/>
  <c r="AV51" i="5"/>
  <c r="AV50" i="5"/>
  <c r="AV53" i="5"/>
  <c r="AT60" i="5"/>
  <c r="AV49" i="5"/>
  <c r="AV47" i="5"/>
  <c r="AT61" i="5"/>
  <c r="AV46" i="5"/>
  <c r="AV52" i="5"/>
  <c r="AV48" i="5"/>
  <c r="AN18" i="20"/>
  <c r="AT18" i="9"/>
  <c r="N55" i="13"/>
  <c r="N52" i="13"/>
  <c r="AJ5" i="20" s="1"/>
  <c r="AQ18" i="6"/>
  <c r="AR16" i="6"/>
  <c r="AR18" i="6" s="1"/>
  <c r="AG5" i="20"/>
  <c r="AO11" i="20"/>
  <c r="AO12" i="20"/>
  <c r="AV13" i="6"/>
  <c r="H27" i="14" s="1"/>
  <c r="AT62" i="5"/>
  <c r="AT63" i="5"/>
  <c r="AP10" i="20"/>
  <c r="AT65" i="5"/>
  <c r="H5" i="14"/>
  <c r="H8" i="14" s="1"/>
  <c r="AT64" i="5"/>
  <c r="AS4" i="3"/>
  <c r="AT54" i="3"/>
  <c r="AK25" i="20"/>
  <c r="Q24" i="13"/>
  <c r="D14" i="11" s="1"/>
  <c r="P43" i="13"/>
  <c r="Q43" i="13" s="1"/>
  <c r="AR21" i="9"/>
  <c r="BI43" i="3"/>
  <c r="BL42" i="3"/>
  <c r="BE41" i="3"/>
  <c r="BE44" i="3" s="1"/>
  <c r="H6" i="15" s="1"/>
  <c r="AS66" i="5"/>
  <c r="AS67" i="5"/>
  <c r="BH11" i="3"/>
  <c r="BI10" i="3"/>
  <c r="P44" i="13"/>
  <c r="Q44" i="13" s="1"/>
  <c r="AR23" i="9"/>
  <c r="AP3" i="6"/>
  <c r="AP22" i="6" s="1"/>
  <c r="O63" i="13" s="1"/>
  <c r="O65" i="13" s="1"/>
  <c r="O28" i="13"/>
  <c r="P42" i="13"/>
  <c r="Q42" i="13" s="1"/>
  <c r="AR20" i="9"/>
  <c r="P41" i="13"/>
  <c r="Q41" i="13" s="1"/>
  <c r="AR19" i="9"/>
  <c r="BG22" i="3"/>
  <c r="BJ21" i="3"/>
  <c r="BE20" i="3"/>
  <c r="BE23" i="3" s="1"/>
  <c r="G8" i="14"/>
  <c r="BG12" i="3"/>
  <c r="BG13" i="3"/>
  <c r="AU27" i="3"/>
  <c r="AT35" i="3"/>
  <c r="AQ6" i="20"/>
  <c r="AW11" i="6"/>
  <c r="AW12" i="6"/>
  <c r="AT16" i="9"/>
  <c r="F40" i="14" s="1"/>
  <c r="BF19" i="3"/>
  <c r="BF40" i="3"/>
  <c r="P64" i="13"/>
  <c r="AR26" i="9"/>
  <c r="M55" i="13"/>
  <c r="M52" i="13"/>
  <c r="AI5" i="20" s="1"/>
  <c r="P37" i="13"/>
  <c r="AQ24" i="9"/>
  <c r="AR14" i="9"/>
  <c r="L68" i="13"/>
  <c r="AG16" i="20"/>
  <c r="E40" i="14"/>
  <c r="AL25" i="20"/>
  <c r="AJ28" i="20"/>
  <c r="G4" i="15"/>
  <c r="BA9" i="20"/>
  <c r="D13" i="11"/>
  <c r="D17" i="11"/>
  <c r="BG50" i="3"/>
  <c r="J7" i="15" s="1"/>
  <c r="BK42" i="5"/>
  <c r="BD7" i="20"/>
  <c r="BH48" i="3"/>
  <c r="AV56" i="5" l="1"/>
  <c r="AP22" i="20" s="1"/>
  <c r="AV57" i="5"/>
  <c r="AU18" i="9"/>
  <c r="AO18" i="20"/>
  <c r="AW48" i="5"/>
  <c r="AU61" i="5"/>
  <c r="AW50" i="5"/>
  <c r="AW53" i="5"/>
  <c r="AW51" i="5"/>
  <c r="AW47" i="5"/>
  <c r="AW49" i="5"/>
  <c r="AW52" i="5"/>
  <c r="AU60" i="5"/>
  <c r="BE7" i="20"/>
  <c r="BL42" i="5"/>
  <c r="BI48" i="3"/>
  <c r="BH50" i="3"/>
  <c r="K7" i="15" s="1"/>
  <c r="AQ3" i="9"/>
  <c r="AR3" i="9" s="1"/>
  <c r="AR24" i="9"/>
  <c r="AU63" i="5"/>
  <c r="AW46" i="5"/>
  <c r="AQ10" i="20"/>
  <c r="AU62" i="5"/>
  <c r="AU65" i="5"/>
  <c r="AU64" i="5"/>
  <c r="I5" i="14"/>
  <c r="AT4" i="3"/>
  <c r="AU54" i="3"/>
  <c r="AS77" i="5"/>
  <c r="AM23" i="20"/>
  <c r="H18" i="14"/>
  <c r="AT67" i="5"/>
  <c r="AT66" i="5"/>
  <c r="P28" i="13"/>
  <c r="P29" i="13" s="1"/>
  <c r="AQ3" i="6"/>
  <c r="AH16" i="20"/>
  <c r="M68" i="13"/>
  <c r="P45" i="13"/>
  <c r="Q37" i="13"/>
  <c r="AX11" i="6"/>
  <c r="AU35" i="3"/>
  <c r="AV27" i="3"/>
  <c r="AU16" i="9"/>
  <c r="AR6" i="20"/>
  <c r="AX12" i="6"/>
  <c r="G18" i="14"/>
  <c r="O29" i="13"/>
  <c r="BJ10" i="3"/>
  <c r="BI11" i="3"/>
  <c r="BJ43" i="3"/>
  <c r="BM42" i="3"/>
  <c r="BF41" i="3"/>
  <c r="BF44" i="3" s="1"/>
  <c r="I6" i="15" s="1"/>
  <c r="AW13" i="6"/>
  <c r="I27" i="14" s="1"/>
  <c r="H4" i="15"/>
  <c r="BB9" i="20"/>
  <c r="BH12" i="3"/>
  <c r="BH13" i="3"/>
  <c r="AS26" i="9"/>
  <c r="AS23" i="9"/>
  <c r="AP4" i="20"/>
  <c r="AP12" i="20"/>
  <c r="AP11" i="20"/>
  <c r="BH22" i="3"/>
  <c r="BF20" i="3"/>
  <c r="BF23" i="3" s="1"/>
  <c r="BK21" i="3"/>
  <c r="BG40" i="3"/>
  <c r="BG19" i="3"/>
  <c r="AM19" i="20"/>
  <c r="AS78" i="5"/>
  <c r="AP18" i="20" l="1"/>
  <c r="AV18" i="9"/>
  <c r="AX50" i="5"/>
  <c r="AX51" i="5"/>
  <c r="AX47" i="5"/>
  <c r="AX48" i="5"/>
  <c r="AX52" i="5"/>
  <c r="AV61" i="5"/>
  <c r="AX49" i="5"/>
  <c r="AX53" i="5"/>
  <c r="AV60" i="5"/>
  <c r="Q28" i="13"/>
  <c r="AX13" i="6"/>
  <c r="J27" i="14" s="1"/>
  <c r="BG41" i="3"/>
  <c r="BG44" i="3" s="1"/>
  <c r="J6" i="15" s="1"/>
  <c r="BN42" i="3"/>
  <c r="BK43" i="3"/>
  <c r="E64" i="14"/>
  <c r="BK10" i="3"/>
  <c r="BJ11" i="3"/>
  <c r="G40" i="14"/>
  <c r="AQ22" i="6"/>
  <c r="AR3" i="6"/>
  <c r="BJ48" i="3"/>
  <c r="BF7" i="20"/>
  <c r="BM42" i="5"/>
  <c r="BI50" i="3"/>
  <c r="L7" i="15" s="1"/>
  <c r="AS16" i="6"/>
  <c r="AS21" i="9"/>
  <c r="AS17" i="6"/>
  <c r="AS22" i="9"/>
  <c r="AS20" i="9"/>
  <c r="AS19" i="9"/>
  <c r="AS14" i="9"/>
  <c r="AV35" i="3"/>
  <c r="AV16" i="9"/>
  <c r="H40" i="14" s="1"/>
  <c r="AW27" i="3"/>
  <c r="AS6" i="20"/>
  <c r="AY12" i="6"/>
  <c r="AY11" i="6"/>
  <c r="AL28" i="20"/>
  <c r="Q45" i="13"/>
  <c r="D18" i="11" s="1"/>
  <c r="AL26" i="20"/>
  <c r="P47" i="13"/>
  <c r="AQ4" i="20"/>
  <c r="AT26" i="9"/>
  <c r="F64" i="14" s="1"/>
  <c r="AT23" i="9"/>
  <c r="F44" i="14" s="1"/>
  <c r="AU67" i="5"/>
  <c r="AU66" i="5"/>
  <c r="BC9" i="20"/>
  <c r="I4" i="15"/>
  <c r="BH19" i="3"/>
  <c r="BH40" i="3"/>
  <c r="AK26" i="20"/>
  <c r="Q29" i="13"/>
  <c r="D15" i="11" s="1"/>
  <c r="O47" i="13"/>
  <c r="AX46" i="5"/>
  <c r="AR10" i="20"/>
  <c r="AV62" i="5"/>
  <c r="AV65" i="5"/>
  <c r="J5" i="14"/>
  <c r="J8" i="14" s="1"/>
  <c r="AV64" i="5"/>
  <c r="AV63" i="5"/>
  <c r="AV54" i="3"/>
  <c r="AU4" i="3"/>
  <c r="AI16" i="20"/>
  <c r="N68" i="13"/>
  <c r="AT77" i="5"/>
  <c r="AN23" i="20"/>
  <c r="I8" i="14"/>
  <c r="AQ12" i="20"/>
  <c r="AQ11" i="20"/>
  <c r="BI22" i="3"/>
  <c r="BG20" i="3"/>
  <c r="BG23" i="3" s="1"/>
  <c r="BL21" i="3"/>
  <c r="E44" i="14"/>
  <c r="BI12" i="3"/>
  <c r="BI13" i="3"/>
  <c r="AT78" i="5"/>
  <c r="AN19" i="20"/>
  <c r="E21" i="14"/>
  <c r="AS3" i="5"/>
  <c r="AW56" i="5"/>
  <c r="AQ22" i="20" s="1"/>
  <c r="AW57" i="5"/>
  <c r="AY52" i="5" l="1"/>
  <c r="AY50" i="5"/>
  <c r="AY47" i="5"/>
  <c r="AW61" i="5"/>
  <c r="AW60" i="5"/>
  <c r="AY48" i="5"/>
  <c r="AY51" i="5"/>
  <c r="AY49" i="5"/>
  <c r="AY53" i="5"/>
  <c r="AS18" i="6"/>
  <c r="E28" i="14" s="1"/>
  <c r="D19" i="11"/>
  <c r="D20" i="11" s="1"/>
  <c r="AT16" i="6"/>
  <c r="AT17" i="6"/>
  <c r="AT19" i="9"/>
  <c r="F41" i="14" s="1"/>
  <c r="AT14" i="9"/>
  <c r="AT20" i="9"/>
  <c r="F42" i="14" s="1"/>
  <c r="AT22" i="9"/>
  <c r="AT21" i="9"/>
  <c r="AU23" i="9"/>
  <c r="AR4" i="20"/>
  <c r="AU26" i="9"/>
  <c r="G64" i="14" s="1"/>
  <c r="J18" i="14"/>
  <c r="AX57" i="5"/>
  <c r="AX56" i="5"/>
  <c r="AR22" i="20" s="1"/>
  <c r="BH41" i="3"/>
  <c r="BH44" i="3" s="1"/>
  <c r="K6" i="15" s="1"/>
  <c r="BL43" i="3"/>
  <c r="BO42" i="3"/>
  <c r="AW62" i="5"/>
  <c r="AW64" i="5"/>
  <c r="AY46" i="5"/>
  <c r="K5" i="14"/>
  <c r="AW65" i="5"/>
  <c r="AW63" i="5"/>
  <c r="AS10" i="20"/>
  <c r="AV4" i="3"/>
  <c r="AW54" i="3"/>
  <c r="E41" i="14"/>
  <c r="E43" i="14"/>
  <c r="P63" i="13"/>
  <c r="P65" i="13" s="1"/>
  <c r="AR22" i="6"/>
  <c r="BK11" i="3"/>
  <c r="BL10" i="3"/>
  <c r="F21" i="14"/>
  <c r="F24" i="14" s="1"/>
  <c r="AT3" i="5"/>
  <c r="O55" i="13"/>
  <c r="O68" i="13" s="1"/>
  <c r="O52" i="13"/>
  <c r="Q47" i="13"/>
  <c r="BJ22" i="3"/>
  <c r="BH20" i="3"/>
  <c r="BH23" i="3" s="1"/>
  <c r="BM21" i="3"/>
  <c r="E42" i="14"/>
  <c r="BJ50" i="3"/>
  <c r="M7" i="15" s="1"/>
  <c r="BG7" i="20"/>
  <c r="BN42" i="5"/>
  <c r="BK48" i="3"/>
  <c r="E24" i="14"/>
  <c r="BI19" i="3"/>
  <c r="BI40" i="3"/>
  <c r="J4" i="15"/>
  <c r="BD9" i="20"/>
  <c r="AJ16" i="20"/>
  <c r="AV67" i="5"/>
  <c r="AV66" i="5"/>
  <c r="AU77" i="5"/>
  <c r="AO23" i="20"/>
  <c r="AZ12" i="6"/>
  <c r="AW35" i="3"/>
  <c r="AX27" i="3"/>
  <c r="AW16" i="9"/>
  <c r="I40" i="14" s="1"/>
  <c r="AZ11" i="6"/>
  <c r="AT6" i="20"/>
  <c r="AQ18" i="20"/>
  <c r="AW18" i="9"/>
  <c r="I18" i="14"/>
  <c r="AR12" i="20"/>
  <c r="AR11" i="20"/>
  <c r="AU78" i="5"/>
  <c r="AO19" i="20"/>
  <c r="P55" i="13"/>
  <c r="P52" i="13"/>
  <c r="AL5" i="20" s="1"/>
  <c r="AY13" i="6"/>
  <c r="K27" i="14" s="1"/>
  <c r="E37" i="14"/>
  <c r="AS24" i="9"/>
  <c r="BJ13" i="3"/>
  <c r="BJ12" i="3"/>
  <c r="AS3" i="6" l="1"/>
  <c r="AS22" i="6" s="1"/>
  <c r="E63" i="14" s="1"/>
  <c r="E65" i="14" s="1"/>
  <c r="AX61" i="5"/>
  <c r="AZ52" i="5"/>
  <c r="AZ48" i="5"/>
  <c r="AZ50" i="5"/>
  <c r="AZ47" i="5"/>
  <c r="AX60" i="5"/>
  <c r="AZ53" i="5"/>
  <c r="AZ51" i="5"/>
  <c r="AZ49" i="5"/>
  <c r="D24" i="11"/>
  <c r="D25" i="11" s="1"/>
  <c r="AZ13" i="6"/>
  <c r="L27" i="14" s="1"/>
  <c r="Q55" i="13"/>
  <c r="AT18" i="6"/>
  <c r="F28" i="14" s="1"/>
  <c r="F29" i="14" s="1"/>
  <c r="AN26" i="20" s="1"/>
  <c r="AU16" i="6"/>
  <c r="AU17" i="6"/>
  <c r="AU14" i="9"/>
  <c r="AU20" i="9"/>
  <c r="AU21" i="9"/>
  <c r="AU22" i="9"/>
  <c r="AU19" i="9"/>
  <c r="BA11" i="6"/>
  <c r="BA12" i="6"/>
  <c r="AX35" i="3"/>
  <c r="AX16" i="9"/>
  <c r="J40" i="14" s="1"/>
  <c r="AY27" i="3"/>
  <c r="AU6" i="20"/>
  <c r="G21" i="14"/>
  <c r="AU3" i="5"/>
  <c r="AV78" i="5"/>
  <c r="AP19" i="20"/>
  <c r="BN21" i="3"/>
  <c r="BK22" i="3"/>
  <c r="BI20" i="3"/>
  <c r="BI23" i="3" s="1"/>
  <c r="BL48" i="3"/>
  <c r="BH7" i="20"/>
  <c r="BK50" i="3"/>
  <c r="N7" i="15" s="1"/>
  <c r="BO42" i="5"/>
  <c r="E29" i="14"/>
  <c r="AK5" i="20"/>
  <c r="Q52" i="13"/>
  <c r="AN25" i="20"/>
  <c r="M49" i="14"/>
  <c r="K49" i="14"/>
  <c r="N49" i="14"/>
  <c r="L49" i="14"/>
  <c r="F49" i="14"/>
  <c r="I49" i="14"/>
  <c r="H49" i="14"/>
  <c r="G49" i="14"/>
  <c r="P49" i="14"/>
  <c r="J49" i="14"/>
  <c r="E49" i="14"/>
  <c r="O49" i="14"/>
  <c r="Q65" i="13"/>
  <c r="G44" i="14"/>
  <c r="F37" i="14"/>
  <c r="AT24" i="9"/>
  <c r="AT3" i="9" s="1"/>
  <c r="AX65" i="5"/>
  <c r="AX62" i="5"/>
  <c r="AZ46" i="5"/>
  <c r="L5" i="14"/>
  <c r="L8" i="14" s="1"/>
  <c r="AX64" i="5"/>
  <c r="AT10" i="20"/>
  <c r="AX63" i="5"/>
  <c r="AX54" i="3"/>
  <c r="AW4" i="3"/>
  <c r="P68" i="13"/>
  <c r="AK16" i="20"/>
  <c r="K4" i="15"/>
  <c r="BE9" i="20"/>
  <c r="BL11" i="3"/>
  <c r="BM10" i="3"/>
  <c r="AW67" i="5"/>
  <c r="AW66" i="5"/>
  <c r="F43" i="14"/>
  <c r="AS3" i="9"/>
  <c r="AM25" i="20"/>
  <c r="BK12" i="3"/>
  <c r="BK13" i="3"/>
  <c r="AS4" i="20"/>
  <c r="AV23" i="9"/>
  <c r="H44" i="14" s="1"/>
  <c r="AV26" i="9"/>
  <c r="K8" i="14"/>
  <c r="BJ19" i="3"/>
  <c r="BJ40" i="3"/>
  <c r="E45" i="14"/>
  <c r="AV77" i="5"/>
  <c r="AP23" i="20"/>
  <c r="BI41" i="3"/>
  <c r="BI44" i="3" s="1"/>
  <c r="L6" i="15" s="1"/>
  <c r="BM43" i="3"/>
  <c r="BP42" i="3"/>
  <c r="AS12" i="20"/>
  <c r="AS11" i="20"/>
  <c r="AY57" i="5"/>
  <c r="AY56" i="5"/>
  <c r="AS22" i="20" s="1"/>
  <c r="AX18" i="9"/>
  <c r="AR18" i="20"/>
  <c r="D26" i="11" l="1"/>
  <c r="AT3" i="6"/>
  <c r="AT22" i="6" s="1"/>
  <c r="F63" i="14" s="1"/>
  <c r="F65" i="14" s="1"/>
  <c r="BA48" i="5"/>
  <c r="BA52" i="5"/>
  <c r="BA49" i="5"/>
  <c r="BA53" i="5"/>
  <c r="BA51" i="5"/>
  <c r="BA47" i="5"/>
  <c r="BA50" i="5"/>
  <c r="AY60" i="5"/>
  <c r="AY61" i="5"/>
  <c r="E47" i="14"/>
  <c r="E52" i="14" s="1"/>
  <c r="AY18" i="9"/>
  <c r="AS18" i="20"/>
  <c r="AV3" i="5"/>
  <c r="H21" i="14"/>
  <c r="H24" i="14" s="1"/>
  <c r="BJ20" i="3"/>
  <c r="BJ23" i="3" s="1"/>
  <c r="BO21" i="3"/>
  <c r="BL22" i="3"/>
  <c r="AW77" i="5"/>
  <c r="AQ23" i="20"/>
  <c r="BL12" i="3"/>
  <c r="BL13" i="3"/>
  <c r="AL16" i="20"/>
  <c r="L18" i="14"/>
  <c r="G41" i="14"/>
  <c r="AU24" i="9"/>
  <c r="G37" i="14"/>
  <c r="AW78" i="5"/>
  <c r="AQ19" i="20"/>
  <c r="AZ57" i="5"/>
  <c r="AZ56" i="5"/>
  <c r="AT22" i="20" s="1"/>
  <c r="F45" i="14"/>
  <c r="AN28" i="20" s="1"/>
  <c r="AM26" i="20"/>
  <c r="G24" i="14"/>
  <c r="AY62" i="5"/>
  <c r="AY65" i="5"/>
  <c r="AU10" i="20"/>
  <c r="AY64" i="5"/>
  <c r="BA46" i="5"/>
  <c r="AY63" i="5"/>
  <c r="M5" i="14"/>
  <c r="AY54" i="3"/>
  <c r="AX4" i="3"/>
  <c r="AM28" i="20"/>
  <c r="K18" i="14"/>
  <c r="AT11" i="20"/>
  <c r="AT12" i="20"/>
  <c r="AX67" i="5"/>
  <c r="AX66" i="5"/>
  <c r="Q49" i="14"/>
  <c r="E22" i="11" s="1"/>
  <c r="BL50" i="3"/>
  <c r="O7" i="15" s="1"/>
  <c r="BI7" i="20"/>
  <c r="BP42" i="5"/>
  <c r="BM48" i="3"/>
  <c r="G43" i="14"/>
  <c r="AU18" i="6"/>
  <c r="BJ41" i="3"/>
  <c r="BJ44" i="3" s="1"/>
  <c r="M6" i="15" s="1"/>
  <c r="BQ42" i="3"/>
  <c r="BN43" i="3"/>
  <c r="H64" i="14"/>
  <c r="BK40" i="3"/>
  <c r="BK19" i="3"/>
  <c r="BN10" i="3"/>
  <c r="BM11" i="3"/>
  <c r="AW23" i="9"/>
  <c r="I44" i="14" s="1"/>
  <c r="AT4" i="20"/>
  <c r="AW26" i="9"/>
  <c r="I64" i="14" s="1"/>
  <c r="L4" i="15"/>
  <c r="BF9" i="20"/>
  <c r="AV16" i="6"/>
  <c r="AV22" i="9"/>
  <c r="AV21" i="9"/>
  <c r="AV19" i="9"/>
  <c r="H41" i="14" s="1"/>
  <c r="AV14" i="9"/>
  <c r="AV20" i="9"/>
  <c r="H42" i="14" s="1"/>
  <c r="AV17" i="6"/>
  <c r="AY35" i="3"/>
  <c r="AY16" i="9"/>
  <c r="AZ27" i="3"/>
  <c r="AV6" i="20"/>
  <c r="BB12" i="6"/>
  <c r="BB11" i="6"/>
  <c r="BA13" i="6"/>
  <c r="M27" i="14" s="1"/>
  <c r="G42" i="14"/>
  <c r="AZ61" i="5" l="1"/>
  <c r="BB53" i="5"/>
  <c r="BB52" i="5"/>
  <c r="AZ60" i="5"/>
  <c r="BB48" i="5"/>
  <c r="BB47" i="5"/>
  <c r="BB50" i="5"/>
  <c r="BB51" i="5"/>
  <c r="BB49" i="5"/>
  <c r="E55" i="14"/>
  <c r="E68" i="14" s="1"/>
  <c r="AM16" i="20" s="1"/>
  <c r="F47" i="14"/>
  <c r="F55" i="14" s="1"/>
  <c r="H43" i="14"/>
  <c r="BC12" i="6"/>
  <c r="AZ16" i="9"/>
  <c r="L40" i="14" s="1"/>
  <c r="BA27" i="3"/>
  <c r="AZ35" i="3"/>
  <c r="AW6" i="20"/>
  <c r="BC11" i="6"/>
  <c r="BM12" i="3"/>
  <c r="BM13" i="3"/>
  <c r="BM50" i="3"/>
  <c r="P7" i="15" s="1"/>
  <c r="Q7" i="15" s="1"/>
  <c r="F9" i="11" s="1"/>
  <c r="BJ7" i="20"/>
  <c r="BN48" i="3"/>
  <c r="BQ42" i="5"/>
  <c r="AX78" i="5"/>
  <c r="AR19" i="20"/>
  <c r="AU3" i="9"/>
  <c r="BL19" i="3"/>
  <c r="BL40" i="3"/>
  <c r="BB13" i="6"/>
  <c r="N27" i="14" s="1"/>
  <c r="K40" i="14"/>
  <c r="AV24" i="9"/>
  <c r="AV3" i="9" s="1"/>
  <c r="H37" i="14"/>
  <c r="AV18" i="6"/>
  <c r="BO10" i="3"/>
  <c r="BN11" i="3"/>
  <c r="AU3" i="6"/>
  <c r="AU22" i="6" s="1"/>
  <c r="G28" i="14"/>
  <c r="AX26" i="9"/>
  <c r="AX23" i="9"/>
  <c r="AU4" i="20"/>
  <c r="BA57" i="5"/>
  <c r="BA56" i="5"/>
  <c r="AU22" i="20" s="1"/>
  <c r="AY67" i="5"/>
  <c r="AY66" i="5"/>
  <c r="BG9" i="20"/>
  <c r="M4" i="15"/>
  <c r="AZ62" i="5"/>
  <c r="AZ65" i="5"/>
  <c r="N5" i="14"/>
  <c r="N8" i="14" s="1"/>
  <c r="AZ64" i="5"/>
  <c r="BB46" i="5"/>
  <c r="AZ63" i="5"/>
  <c r="AV10" i="20"/>
  <c r="AY4" i="3"/>
  <c r="AZ54" i="3"/>
  <c r="BK20" i="3"/>
  <c r="BK23" i="3" s="1"/>
  <c r="BP21" i="3"/>
  <c r="BM22" i="3"/>
  <c r="AZ18" i="9"/>
  <c r="AT18" i="20"/>
  <c r="AW17" i="6"/>
  <c r="AW14" i="9"/>
  <c r="AW19" i="9"/>
  <c r="I41" i="14" s="1"/>
  <c r="AW21" i="9"/>
  <c r="AW22" i="9"/>
  <c r="AW16" i="6"/>
  <c r="AW20" i="9"/>
  <c r="I21" i="14"/>
  <c r="AW3" i="5"/>
  <c r="AP25" i="20"/>
  <c r="BK41" i="3"/>
  <c r="BK44" i="3" s="1"/>
  <c r="N6" i="15" s="1"/>
  <c r="BR42" i="3"/>
  <c r="BO43" i="3"/>
  <c r="AX77" i="5"/>
  <c r="AR23" i="20"/>
  <c r="M8" i="14"/>
  <c r="AU11" i="20"/>
  <c r="AU12" i="20"/>
  <c r="AO25" i="20"/>
  <c r="AM5" i="20"/>
  <c r="G45" i="14"/>
  <c r="F52" i="14" l="1"/>
  <c r="AN5" i="20" s="1"/>
  <c r="BC49" i="5"/>
  <c r="BC51" i="5"/>
  <c r="BA60" i="5"/>
  <c r="BA61" i="5"/>
  <c r="BC47" i="5"/>
  <c r="BC48" i="5"/>
  <c r="BC53" i="5"/>
  <c r="BC52" i="5"/>
  <c r="BC50" i="5"/>
  <c r="H45" i="14"/>
  <c r="AP28" i="20" s="1"/>
  <c r="F68" i="14"/>
  <c r="AN16" i="20" s="1"/>
  <c r="BC13" i="6"/>
  <c r="O27" i="14" s="1"/>
  <c r="AW18" i="6"/>
  <c r="AW3" i="6" s="1"/>
  <c r="AW22" i="6" s="1"/>
  <c r="I63" i="14" s="1"/>
  <c r="I65" i="14" s="1"/>
  <c r="AO28" i="20"/>
  <c r="I43" i="14"/>
  <c r="AV11" i="20"/>
  <c r="AV12" i="20"/>
  <c r="N18" i="14"/>
  <c r="J64" i="14"/>
  <c r="G63" i="14"/>
  <c r="G65" i="14" s="1"/>
  <c r="AV3" i="6"/>
  <c r="AV22" i="6" s="1"/>
  <c r="H63" i="14" s="1"/>
  <c r="H65" i="14" s="1"/>
  <c r="H28" i="14"/>
  <c r="H29" i="14" s="1"/>
  <c r="BA62" i="5"/>
  <c r="BC46" i="5"/>
  <c r="BA64" i="5"/>
  <c r="BA63" i="5"/>
  <c r="AW10" i="20"/>
  <c r="BA65" i="5"/>
  <c r="O5" i="14"/>
  <c r="BA54" i="3"/>
  <c r="AZ4" i="3"/>
  <c r="M18" i="14"/>
  <c r="I42" i="14"/>
  <c r="N4" i="15"/>
  <c r="BH9" i="20"/>
  <c r="BA18" i="9"/>
  <c r="AU18" i="20"/>
  <c r="BN13" i="3"/>
  <c r="BN12" i="3"/>
  <c r="BO48" i="3"/>
  <c r="BN50" i="3"/>
  <c r="E7" i="16" s="1"/>
  <c r="BK7" i="20"/>
  <c r="BS42" i="5"/>
  <c r="BM19" i="3"/>
  <c r="BM40" i="3"/>
  <c r="BB27" i="3"/>
  <c r="BA16" i="9"/>
  <c r="M40" i="14" s="1"/>
  <c r="BD11" i="6"/>
  <c r="BD12" i="6"/>
  <c r="BE12" i="6" s="1"/>
  <c r="BA35" i="3"/>
  <c r="AX6" i="20"/>
  <c r="I24" i="14"/>
  <c r="I37" i="14"/>
  <c r="AW24" i="9"/>
  <c r="BB57" i="5"/>
  <c r="BB56" i="5"/>
  <c r="AV22" i="20" s="1"/>
  <c r="AZ67" i="5"/>
  <c r="AZ66" i="5"/>
  <c r="AY77" i="5"/>
  <c r="AS23" i="20"/>
  <c r="BO11" i="3"/>
  <c r="BP10" i="3"/>
  <c r="BL41" i="3"/>
  <c r="BL44" i="3" s="1"/>
  <c r="O6" i="15" s="1"/>
  <c r="BP43" i="3"/>
  <c r="BS42" i="3"/>
  <c r="J21" i="14"/>
  <c r="J24" i="14" s="1"/>
  <c r="AX3" i="5"/>
  <c r="AY26" i="9"/>
  <c r="K64" i="14" s="1"/>
  <c r="AV4" i="20"/>
  <c r="AY23" i="9"/>
  <c r="K44" i="14" s="1"/>
  <c r="AY78" i="5"/>
  <c r="AS19" i="20"/>
  <c r="J44" i="14"/>
  <c r="G29" i="14"/>
  <c r="BL20" i="3"/>
  <c r="BL23" i="3" s="1"/>
  <c r="BQ21" i="3"/>
  <c r="BN22" i="3"/>
  <c r="AX16" i="6"/>
  <c r="AX20" i="9"/>
  <c r="J42" i="14" s="1"/>
  <c r="AX22" i="9"/>
  <c r="AX21" i="9"/>
  <c r="AX14" i="9"/>
  <c r="AX19" i="9"/>
  <c r="J41" i="14" s="1"/>
  <c r="AX17" i="6"/>
  <c r="BD49" i="5" l="1"/>
  <c r="BD52" i="5"/>
  <c r="BB61" i="5"/>
  <c r="BD53" i="5"/>
  <c r="BD50" i="5"/>
  <c r="BB60" i="5"/>
  <c r="BD47" i="5"/>
  <c r="BD48" i="5"/>
  <c r="BD51" i="5"/>
  <c r="I28" i="14"/>
  <c r="I29" i="14" s="1"/>
  <c r="AQ26" i="20" s="1"/>
  <c r="J43" i="14"/>
  <c r="AX18" i="6"/>
  <c r="J28" i="14" s="1"/>
  <c r="AX24" i="9"/>
  <c r="AX3" i="9" s="1"/>
  <c r="J37" i="14"/>
  <c r="I45" i="14"/>
  <c r="AQ25" i="20"/>
  <c r="BD13" i="6"/>
  <c r="P27" i="14" s="1"/>
  <c r="BE11" i="6"/>
  <c r="BE13" i="6" s="1"/>
  <c r="BM20" i="3"/>
  <c r="BM23" i="3" s="1"/>
  <c r="BO22" i="3"/>
  <c r="BR21" i="3"/>
  <c r="BO50" i="3"/>
  <c r="F7" i="16" s="1"/>
  <c r="BT42" i="5"/>
  <c r="BP48" i="3"/>
  <c r="BL7" i="20"/>
  <c r="AP26" i="20"/>
  <c r="H47" i="14"/>
  <c r="AO26" i="20"/>
  <c r="G47" i="14"/>
  <c r="AY16" i="6"/>
  <c r="AY22" i="9"/>
  <c r="AY17" i="6"/>
  <c r="AY19" i="9"/>
  <c r="K41" i="14" s="1"/>
  <c r="AY21" i="9"/>
  <c r="AY14" i="9"/>
  <c r="AY20" i="9"/>
  <c r="K42" i="14" s="1"/>
  <c r="AY3" i="5"/>
  <c r="K21" i="14"/>
  <c r="K24" i="14" s="1"/>
  <c r="AV18" i="20"/>
  <c r="BB18" i="9"/>
  <c r="O8" i="14"/>
  <c r="AR25" i="20"/>
  <c r="BP11" i="3"/>
  <c r="BQ10" i="3"/>
  <c r="AZ77" i="5"/>
  <c r="AT23" i="20"/>
  <c r="BB63" i="5"/>
  <c r="AX10" i="20"/>
  <c r="BB65" i="5"/>
  <c r="BB62" i="5"/>
  <c r="P5" i="14"/>
  <c r="P8" i="14" s="1"/>
  <c r="BB64" i="5"/>
  <c r="BD46" i="5"/>
  <c r="BB54" i="3"/>
  <c r="BA4" i="3"/>
  <c r="BF11" i="6"/>
  <c r="BF12" i="6"/>
  <c r="BC27" i="3"/>
  <c r="BB16" i="9"/>
  <c r="N40" i="14" s="1"/>
  <c r="BB35" i="3"/>
  <c r="AY6" i="20"/>
  <c r="BN19" i="3"/>
  <c r="BN40" i="3"/>
  <c r="BC57" i="5"/>
  <c r="BC56" i="5"/>
  <c r="AW22" i="20" s="1"/>
  <c r="O4" i="15"/>
  <c r="BI9" i="20"/>
  <c r="BO12" i="3"/>
  <c r="BO13" i="3"/>
  <c r="AZ78" i="5"/>
  <c r="AT19" i="20"/>
  <c r="AW3" i="9"/>
  <c r="BM41" i="3"/>
  <c r="BM44" i="3" s="1"/>
  <c r="P6" i="15" s="1"/>
  <c r="Q6" i="15" s="1"/>
  <c r="F8" i="11" s="1"/>
  <c r="BQ43" i="3"/>
  <c r="BT42" i="3"/>
  <c r="AW4" i="20"/>
  <c r="AZ26" i="9"/>
  <c r="L64" i="14" s="1"/>
  <c r="AZ23" i="9"/>
  <c r="AW11" i="20"/>
  <c r="AW12" i="20"/>
  <c r="BA66" i="5"/>
  <c r="BA67" i="5"/>
  <c r="BF48" i="5" l="1"/>
  <c r="BF52" i="5"/>
  <c r="BF49" i="5"/>
  <c r="BF50" i="5"/>
  <c r="BF53" i="5"/>
  <c r="BF47" i="5"/>
  <c r="BF51" i="5"/>
  <c r="BC60" i="5"/>
  <c r="BC61" i="5"/>
  <c r="I47" i="14"/>
  <c r="I55" i="14" s="1"/>
  <c r="AX3" i="6"/>
  <c r="AX22" i="6" s="1"/>
  <c r="J63" i="14" s="1"/>
  <c r="J65" i="14" s="1"/>
  <c r="J45" i="14"/>
  <c r="AR28" i="20" s="1"/>
  <c r="Q5" i="14"/>
  <c r="E7" i="11" s="1"/>
  <c r="K43" i="14"/>
  <c r="AZ14" i="9"/>
  <c r="AZ20" i="9"/>
  <c r="AZ16" i="6"/>
  <c r="AZ22" i="9"/>
  <c r="AZ17" i="6"/>
  <c r="AZ21" i="9"/>
  <c r="AZ19" i="9"/>
  <c r="L41" i="14" s="1"/>
  <c r="BU42" i="3"/>
  <c r="BN41" i="3"/>
  <c r="BN44" i="3" s="1"/>
  <c r="E6" i="16" s="1"/>
  <c r="BR43" i="3"/>
  <c r="BA7" i="3"/>
  <c r="BA23" i="9"/>
  <c r="M44" i="14" s="1"/>
  <c r="AX4" i="20"/>
  <c r="BA26" i="9"/>
  <c r="M64" i="14" s="1"/>
  <c r="P18" i="14"/>
  <c r="BP12" i="3"/>
  <c r="BP13" i="3"/>
  <c r="O18" i="14"/>
  <c r="Q8" i="14"/>
  <c r="E10" i="11" s="1"/>
  <c r="K37" i="14"/>
  <c r="AY24" i="9"/>
  <c r="J29" i="14"/>
  <c r="BP22" i="3"/>
  <c r="BS21" i="3"/>
  <c r="BN20" i="3"/>
  <c r="BN23" i="3" s="1"/>
  <c r="AZ6" i="20"/>
  <c r="BG12" i="6"/>
  <c r="BG11" i="6"/>
  <c r="BD27" i="3"/>
  <c r="BC16" i="9"/>
  <c r="O40" i="14" s="1"/>
  <c r="BC35" i="3"/>
  <c r="BB67" i="5"/>
  <c r="BB66" i="5"/>
  <c r="AS25" i="20"/>
  <c r="AY18" i="6"/>
  <c r="Q27" i="14"/>
  <c r="BA78" i="5"/>
  <c r="AU19" i="20"/>
  <c r="L44" i="14"/>
  <c r="BO40" i="3"/>
  <c r="BO19" i="3"/>
  <c r="BC18" i="9"/>
  <c r="AW18" i="20"/>
  <c r="BD57" i="5"/>
  <c r="BD56" i="5"/>
  <c r="AX22" i="20" s="1"/>
  <c r="L21" i="14"/>
  <c r="AZ3" i="5"/>
  <c r="G55" i="14"/>
  <c r="G68" i="14" s="1"/>
  <c r="G52" i="14"/>
  <c r="H55" i="14"/>
  <c r="H52" i="14"/>
  <c r="AP5" i="20" s="1"/>
  <c r="BQ48" i="3"/>
  <c r="BP50" i="3"/>
  <c r="G7" i="16" s="1"/>
  <c r="BU42" i="5"/>
  <c r="BM7" i="20"/>
  <c r="AQ28" i="20"/>
  <c r="AU23" i="20"/>
  <c r="BA77" i="5"/>
  <c r="BC63" i="5"/>
  <c r="BC65" i="5"/>
  <c r="E5" i="15"/>
  <c r="AY10" i="20"/>
  <c r="BC62" i="5"/>
  <c r="BF46" i="5"/>
  <c r="BC64" i="5"/>
  <c r="BB4" i="3"/>
  <c r="BC54" i="3"/>
  <c r="BF13" i="6"/>
  <c r="E27" i="15" s="1"/>
  <c r="AX12" i="20"/>
  <c r="AX11" i="20"/>
  <c r="BR10" i="3"/>
  <c r="BQ11" i="3"/>
  <c r="P4" i="15"/>
  <c r="Q4" i="15" s="1"/>
  <c r="F6" i="11" s="1"/>
  <c r="BJ9" i="20"/>
  <c r="BG51" i="5" l="1"/>
  <c r="BG49" i="5"/>
  <c r="BG53" i="5"/>
  <c r="BG50" i="5"/>
  <c r="BG47" i="5"/>
  <c r="BG48" i="5"/>
  <c r="BG52" i="5"/>
  <c r="BD61" i="5"/>
  <c r="BD60" i="5"/>
  <c r="I52" i="14"/>
  <c r="AQ5" i="20" s="1"/>
  <c r="BG13" i="6"/>
  <c r="F27" i="15" s="1"/>
  <c r="AZ18" i="6"/>
  <c r="L28" i="14" s="1"/>
  <c r="L29" i="14" s="1"/>
  <c r="AT26" i="20" s="1"/>
  <c r="E8" i="15"/>
  <c r="H68" i="14"/>
  <c r="AO16" i="20"/>
  <c r="AX18" i="20"/>
  <c r="BD18" i="9"/>
  <c r="BO41" i="3"/>
  <c r="BO44" i="3" s="1"/>
  <c r="F6" i="16" s="1"/>
  <c r="BS43" i="3"/>
  <c r="BV42" i="3"/>
  <c r="BA16" i="6"/>
  <c r="BA22" i="9"/>
  <c r="BA17" i="6"/>
  <c r="BA21" i="9"/>
  <c r="BA14" i="9"/>
  <c r="BA19" i="9"/>
  <c r="M41" i="14" s="1"/>
  <c r="BA20" i="9"/>
  <c r="M42" i="14" s="1"/>
  <c r="AY3" i="9"/>
  <c r="Q18" i="14"/>
  <c r="BQ12" i="3"/>
  <c r="BQ13" i="3"/>
  <c r="BF56" i="5"/>
  <c r="AY22" i="20" s="1"/>
  <c r="BF57" i="5"/>
  <c r="BG46" i="5"/>
  <c r="F5" i="15"/>
  <c r="F8" i="15" s="1"/>
  <c r="BD62" i="5"/>
  <c r="AZ10" i="20"/>
  <c r="BD64" i="5"/>
  <c r="BD63" i="5"/>
  <c r="BD65" i="5"/>
  <c r="BC4" i="3"/>
  <c r="BD54" i="3"/>
  <c r="K45" i="14"/>
  <c r="L43" i="14"/>
  <c r="L42" i="14"/>
  <c r="BS10" i="3"/>
  <c r="BR11" i="3"/>
  <c r="BC67" i="5"/>
  <c r="BC66" i="5"/>
  <c r="L24" i="14"/>
  <c r="AV23" i="20"/>
  <c r="BB77" i="5"/>
  <c r="E12" i="11"/>
  <c r="BP19" i="3"/>
  <c r="BP40" i="3"/>
  <c r="AZ24" i="9"/>
  <c r="AZ3" i="9" s="1"/>
  <c r="L37" i="14"/>
  <c r="BB23" i="9"/>
  <c r="N44" i="14" s="1"/>
  <c r="AY4" i="20"/>
  <c r="BB26" i="9"/>
  <c r="N64" i="14" s="1"/>
  <c r="AY12" i="20"/>
  <c r="AY11" i="20"/>
  <c r="M21" i="14"/>
  <c r="M24" i="14" s="1"/>
  <c r="BA3" i="5"/>
  <c r="BV42" i="5"/>
  <c r="BR48" i="3"/>
  <c r="BQ50" i="3"/>
  <c r="H7" i="16" s="1"/>
  <c r="BN7" i="20"/>
  <c r="AO5" i="20"/>
  <c r="BO20" i="3"/>
  <c r="BO23" i="3" s="1"/>
  <c r="BQ22" i="3"/>
  <c r="BT21" i="3"/>
  <c r="AY3" i="6"/>
  <c r="AY22" i="6" s="1"/>
  <c r="K28" i="14"/>
  <c r="BB78" i="5"/>
  <c r="AV19" i="20"/>
  <c r="BE27" i="3"/>
  <c r="BD16" i="9"/>
  <c r="BH11" i="6"/>
  <c r="BA6" i="20"/>
  <c r="BH12" i="6"/>
  <c r="BD35" i="3"/>
  <c r="BK9" i="20"/>
  <c r="E4" i="16"/>
  <c r="AR26" i="20"/>
  <c r="J47" i="14"/>
  <c r="BH50" i="5" l="1"/>
  <c r="BH49" i="5"/>
  <c r="BH53" i="5"/>
  <c r="BH48" i="5"/>
  <c r="BH52" i="5"/>
  <c r="BH51" i="5"/>
  <c r="AZ3" i="6"/>
  <c r="AZ22" i="6" s="1"/>
  <c r="L63" i="14" s="1"/>
  <c r="L65" i="14" s="1"/>
  <c r="BA18" i="6"/>
  <c r="M28" i="14" s="1"/>
  <c r="M29" i="14" s="1"/>
  <c r="AU26" i="20" s="1"/>
  <c r="M43" i="14"/>
  <c r="L45" i="14"/>
  <c r="AT28" i="20" s="1"/>
  <c r="BH13" i="6"/>
  <c r="G27" i="15" s="1"/>
  <c r="BB21" i="9"/>
  <c r="BB22" i="9"/>
  <c r="BB14" i="9"/>
  <c r="BB19" i="9"/>
  <c r="N41" i="14" s="1"/>
  <c r="BB16" i="6"/>
  <c r="BB20" i="9"/>
  <c r="N42" i="14" s="1"/>
  <c r="BB17" i="6"/>
  <c r="AS28" i="20"/>
  <c r="F18" i="15"/>
  <c r="BH46" i="5"/>
  <c r="G5" i="15"/>
  <c r="G8" i="15" s="1"/>
  <c r="BH47" i="5"/>
  <c r="BA10" i="20"/>
  <c r="BD4" i="3"/>
  <c r="BE54" i="3"/>
  <c r="P40" i="14"/>
  <c r="Q40" i="14" s="1"/>
  <c r="BE16" i="9"/>
  <c r="K29" i="14"/>
  <c r="F4" i="16"/>
  <c r="BL9" i="20"/>
  <c r="AU25" i="20"/>
  <c r="E13" i="11"/>
  <c r="E17" i="11"/>
  <c r="AT25" i="20"/>
  <c r="BR13" i="3"/>
  <c r="BR12" i="3"/>
  <c r="BG57" i="5"/>
  <c r="BG56" i="5"/>
  <c r="AZ22" i="20" s="1"/>
  <c r="AP16" i="20"/>
  <c r="I68" i="14"/>
  <c r="J55" i="14"/>
  <c r="J52" i="14"/>
  <c r="BI12" i="6"/>
  <c r="BF27" i="3"/>
  <c r="BB6" i="20"/>
  <c r="BE35" i="3"/>
  <c r="BI11" i="6"/>
  <c r="K63" i="14"/>
  <c r="K65" i="14" s="1"/>
  <c r="BW42" i="5"/>
  <c r="BS48" i="3"/>
  <c r="BR50" i="3"/>
  <c r="I7" i="16" s="1"/>
  <c r="BO7" i="20"/>
  <c r="BP41" i="3"/>
  <c r="BP44" i="3" s="1"/>
  <c r="G6" i="16" s="1"/>
  <c r="BT43" i="3"/>
  <c r="BW42" i="3"/>
  <c r="N21" i="14"/>
  <c r="N24" i="14" s="1"/>
  <c r="BB3" i="5"/>
  <c r="BC77" i="5"/>
  <c r="AW23" i="20"/>
  <c r="BS11" i="3"/>
  <c r="BT10" i="3"/>
  <c r="BC26" i="9"/>
  <c r="O64" i="14" s="1"/>
  <c r="BC23" i="9"/>
  <c r="O44" i="14" s="1"/>
  <c r="AZ4" i="20"/>
  <c r="AZ12" i="20"/>
  <c r="AZ11" i="20"/>
  <c r="BF18" i="9"/>
  <c r="AY18" i="20"/>
  <c r="BQ19" i="3"/>
  <c r="BQ40" i="3"/>
  <c r="BA24" i="9"/>
  <c r="BA3" i="9" s="1"/>
  <c r="M37" i="14"/>
  <c r="BE18" i="9"/>
  <c r="E18" i="15"/>
  <c r="BU21" i="3"/>
  <c r="BP20" i="3"/>
  <c r="BP23" i="3" s="1"/>
  <c r="BR22" i="3"/>
  <c r="BC78" i="5"/>
  <c r="AW19" i="20"/>
  <c r="BD67" i="5"/>
  <c r="BD66" i="5"/>
  <c r="M45" i="14" l="1"/>
  <c r="AU28" i="20" s="1"/>
  <c r="BI13" i="6"/>
  <c r="H27" i="15" s="1"/>
  <c r="BI50" i="5"/>
  <c r="BI51" i="5"/>
  <c r="BI52" i="5"/>
  <c r="BI48" i="5"/>
  <c r="BI49" i="5"/>
  <c r="BI53" i="5"/>
  <c r="BA3" i="6"/>
  <c r="BA22" i="6" s="1"/>
  <c r="M63" i="14" s="1"/>
  <c r="M65" i="14" s="1"/>
  <c r="L47" i="14"/>
  <c r="L52" i="14" s="1"/>
  <c r="AT5" i="20" s="1"/>
  <c r="AX19" i="20"/>
  <c r="BD78" i="5"/>
  <c r="BQ20" i="3"/>
  <c r="BQ23" i="3" s="1"/>
  <c r="BS22" i="3"/>
  <c r="BV21" i="3"/>
  <c r="BT11" i="3"/>
  <c r="BU10" i="3"/>
  <c r="H5" i="15"/>
  <c r="BI47" i="5"/>
  <c r="BB10" i="20"/>
  <c r="BI46" i="5"/>
  <c r="BE4" i="3"/>
  <c r="BB4" i="20" s="1"/>
  <c r="BF54" i="3"/>
  <c r="BR19" i="3"/>
  <c r="BR40" i="3"/>
  <c r="N37" i="14"/>
  <c r="BB24" i="9"/>
  <c r="BB3" i="9" s="1"/>
  <c r="G4" i="16"/>
  <c r="BM9" i="20"/>
  <c r="BS12" i="3"/>
  <c r="BS13" i="3"/>
  <c r="AV25" i="20"/>
  <c r="AR5" i="20"/>
  <c r="G18" i="15"/>
  <c r="BG27" i="3"/>
  <c r="BF35" i="3"/>
  <c r="BC6" i="20"/>
  <c r="BJ12" i="6"/>
  <c r="BJ11" i="6"/>
  <c r="BF16" i="9"/>
  <c r="AZ18" i="20"/>
  <c r="BG18" i="9"/>
  <c r="AS26" i="20"/>
  <c r="K47" i="14"/>
  <c r="BD26" i="9"/>
  <c r="BA4" i="20"/>
  <c r="BD23" i="9"/>
  <c r="BH57" i="5"/>
  <c r="BH56" i="5"/>
  <c r="BA22" i="20" s="1"/>
  <c r="BB18" i="6"/>
  <c r="N43" i="14"/>
  <c r="AX23" i="20"/>
  <c r="BD77" i="5"/>
  <c r="BC17" i="6"/>
  <c r="BC19" i="9"/>
  <c r="O41" i="14" s="1"/>
  <c r="BC21" i="9"/>
  <c r="BC20" i="9"/>
  <c r="O42" i="14" s="1"/>
  <c r="BC16" i="6"/>
  <c r="BC22" i="9"/>
  <c r="BC14" i="9"/>
  <c r="BQ41" i="3"/>
  <c r="BQ44" i="3" s="1"/>
  <c r="H6" i="16" s="1"/>
  <c r="BU43" i="3"/>
  <c r="BX42" i="3"/>
  <c r="O21" i="14"/>
  <c r="O24" i="14" s="1"/>
  <c r="BC3" i="5"/>
  <c r="BP7" i="20"/>
  <c r="BX42" i="5"/>
  <c r="BS50" i="3"/>
  <c r="J7" i="16" s="1"/>
  <c r="BT48" i="3"/>
  <c r="J68" i="14"/>
  <c r="AQ16" i="20"/>
  <c r="M47" i="14"/>
  <c r="BA11" i="20"/>
  <c r="BA12" i="20"/>
  <c r="BC18" i="6" l="1"/>
  <c r="BC3" i="6" s="1"/>
  <c r="BC22" i="6" s="1"/>
  <c r="O63" i="14" s="1"/>
  <c r="O65" i="14" s="1"/>
  <c r="BJ52" i="5"/>
  <c r="BF60" i="5"/>
  <c r="BF61" i="5"/>
  <c r="BJ50" i="5"/>
  <c r="BJ53" i="5"/>
  <c r="BJ48" i="5"/>
  <c r="BJ49" i="5"/>
  <c r="BJ51" i="5"/>
  <c r="L55" i="14"/>
  <c r="O43" i="14"/>
  <c r="AW25" i="20"/>
  <c r="O37" i="14"/>
  <c r="BC24" i="9"/>
  <c r="BC3" i="9" s="1"/>
  <c r="BH18" i="9"/>
  <c r="BA18" i="20"/>
  <c r="BV43" i="3"/>
  <c r="BY42" i="3"/>
  <c r="BR41" i="3"/>
  <c r="BR44" i="3" s="1"/>
  <c r="I6" i="16" s="1"/>
  <c r="BI57" i="5"/>
  <c r="BI56" i="5"/>
  <c r="BB22" i="20" s="1"/>
  <c r="P44" i="14"/>
  <c r="Q44" i="14" s="1"/>
  <c r="BE23" i="9"/>
  <c r="K55" i="14"/>
  <c r="K68" i="14" s="1"/>
  <c r="K52" i="14"/>
  <c r="BS19" i="3"/>
  <c r="BS40" i="3"/>
  <c r="BT22" i="3"/>
  <c r="BW21" i="3"/>
  <c r="BR20" i="3"/>
  <c r="BR23" i="3" s="1"/>
  <c r="BB11" i="20"/>
  <c r="BB12" i="20"/>
  <c r="BV10" i="3"/>
  <c r="BU11" i="3"/>
  <c r="H4" i="16"/>
  <c r="BN9" i="20"/>
  <c r="M55" i="14"/>
  <c r="M52" i="14"/>
  <c r="AU5" i="20" s="1"/>
  <c r="AR16" i="20"/>
  <c r="BB3" i="6"/>
  <c r="BB22" i="6" s="1"/>
  <c r="N63" i="14" s="1"/>
  <c r="N65" i="14" s="1"/>
  <c r="N28" i="14"/>
  <c r="E40" i="15"/>
  <c r="BJ47" i="5"/>
  <c r="BF64" i="5"/>
  <c r="BF62" i="5"/>
  <c r="BC10" i="20"/>
  <c r="BF65" i="5"/>
  <c r="BF63" i="5"/>
  <c r="I5" i="15"/>
  <c r="I8" i="15" s="1"/>
  <c r="BJ46" i="5"/>
  <c r="BG54" i="3"/>
  <c r="BF4" i="3"/>
  <c r="BT12" i="3"/>
  <c r="BT13" i="3"/>
  <c r="BD14" i="9"/>
  <c r="BD19" i="9"/>
  <c r="BD17" i="6"/>
  <c r="BE17" i="6" s="1"/>
  <c r="BD20" i="9"/>
  <c r="BD16" i="6"/>
  <c r="BD21" i="9"/>
  <c r="BD22" i="9"/>
  <c r="BE22" i="9" s="1"/>
  <c r="BU48" i="3"/>
  <c r="BT50" i="3"/>
  <c r="K7" i="16" s="1"/>
  <c r="BY42" i="5"/>
  <c r="BQ7" i="20"/>
  <c r="BE77" i="5"/>
  <c r="P21" i="14"/>
  <c r="P24" i="14" s="1"/>
  <c r="Q24" i="14" s="1"/>
  <c r="E14" i="11" s="1"/>
  <c r="BD3" i="5"/>
  <c r="BE3" i="5" s="1"/>
  <c r="P64" i="14"/>
  <c r="BE26" i="9"/>
  <c r="BJ13" i="6"/>
  <c r="I27" i="15" s="1"/>
  <c r="BG16" i="9"/>
  <c r="F40" i="15" s="1"/>
  <c r="BK11" i="6"/>
  <c r="BD6" i="20"/>
  <c r="BK12" i="6"/>
  <c r="BH27" i="3"/>
  <c r="BG35" i="3"/>
  <c r="N45" i="14"/>
  <c r="H8" i="15"/>
  <c r="O28" i="14" l="1"/>
  <c r="O29" i="14" s="1"/>
  <c r="AW26" i="20" s="1"/>
  <c r="BG61" i="5"/>
  <c r="BK51" i="5"/>
  <c r="BK53" i="5"/>
  <c r="BK50" i="5"/>
  <c r="BK52" i="5"/>
  <c r="BK48" i="5"/>
  <c r="BG60" i="5"/>
  <c r="BK49" i="5"/>
  <c r="O45" i="14"/>
  <c r="AW28" i="20" s="1"/>
  <c r="Q21" i="14"/>
  <c r="H18" i="15"/>
  <c r="BL11" i="6"/>
  <c r="BE6" i="20"/>
  <c r="BL12" i="6"/>
  <c r="BI27" i="3"/>
  <c r="BH35" i="3"/>
  <c r="BH16" i="9"/>
  <c r="G40" i="15" s="1"/>
  <c r="P42" i="14"/>
  <c r="Q42" i="14" s="1"/>
  <c r="BE20" i="9"/>
  <c r="L68" i="14"/>
  <c r="AS16" i="20"/>
  <c r="BW10" i="3"/>
  <c r="BV11" i="3"/>
  <c r="BS41" i="3"/>
  <c r="BS44" i="3" s="1"/>
  <c r="J6" i="16" s="1"/>
  <c r="BZ42" i="3"/>
  <c r="BW43" i="3"/>
  <c r="BI18" i="9"/>
  <c r="BB18" i="20"/>
  <c r="BT19" i="3"/>
  <c r="BT40" i="3"/>
  <c r="BJ57" i="5"/>
  <c r="BJ56" i="5"/>
  <c r="BC22" i="20" s="1"/>
  <c r="BC11" i="20"/>
  <c r="BC12" i="20"/>
  <c r="BU22" i="3"/>
  <c r="BX21" i="3"/>
  <c r="BS20" i="3"/>
  <c r="BS23" i="3" s="1"/>
  <c r="AV28" i="20"/>
  <c r="AX25" i="20"/>
  <c r="P43" i="14"/>
  <c r="Q43" i="14" s="1"/>
  <c r="BE21" i="9"/>
  <c r="BE19" i="9"/>
  <c r="P41" i="14"/>
  <c r="Q41" i="14" s="1"/>
  <c r="I18" i="15"/>
  <c r="BF67" i="5"/>
  <c r="BF66" i="5"/>
  <c r="BG64" i="5"/>
  <c r="BG65" i="5"/>
  <c r="BG62" i="5"/>
  <c r="BK46" i="5"/>
  <c r="BD10" i="20"/>
  <c r="BG63" i="5"/>
  <c r="BK47" i="5"/>
  <c r="J5" i="15"/>
  <c r="BH54" i="3"/>
  <c r="BG4" i="3"/>
  <c r="BK13" i="6"/>
  <c r="J27" i="15" s="1"/>
  <c r="BR7" i="20"/>
  <c r="BZ42" i="5"/>
  <c r="BU50" i="3"/>
  <c r="L7" i="16" s="1"/>
  <c r="BV48" i="3"/>
  <c r="BD18" i="6"/>
  <c r="BE16" i="6"/>
  <c r="BE18" i="6" s="1"/>
  <c r="P37" i="14"/>
  <c r="BD24" i="9"/>
  <c r="BE14" i="9"/>
  <c r="BF26" i="9"/>
  <c r="BF23" i="9"/>
  <c r="BC4" i="20"/>
  <c r="N29" i="14"/>
  <c r="BU12" i="3"/>
  <c r="BU13" i="3"/>
  <c r="BO9" i="20"/>
  <c r="I4" i="16"/>
  <c r="AS5" i="20"/>
  <c r="O47" i="14" l="1"/>
  <c r="O52" i="14" s="1"/>
  <c r="AW5" i="20" s="1"/>
  <c r="BH60" i="5"/>
  <c r="BH61" i="5"/>
  <c r="BL50" i="5"/>
  <c r="BL48" i="5"/>
  <c r="BL49" i="5"/>
  <c r="BL53" i="5"/>
  <c r="BL52" i="5"/>
  <c r="BL51" i="5"/>
  <c r="BL13" i="6"/>
  <c r="K27" i="15" s="1"/>
  <c r="AV26" i="20"/>
  <c r="N47" i="14"/>
  <c r="P28" i="14"/>
  <c r="BD3" i="6"/>
  <c r="J8" i="15"/>
  <c r="BK56" i="5"/>
  <c r="BD22" i="20" s="1"/>
  <c r="BK57" i="5"/>
  <c r="BF77" i="5"/>
  <c r="AY23" i="20"/>
  <c r="J4" i="16"/>
  <c r="BP9" i="20"/>
  <c r="CA42" i="3"/>
  <c r="BT41" i="3"/>
  <c r="BT44" i="3" s="1"/>
  <c r="K6" i="16" s="1"/>
  <c r="BX43" i="3"/>
  <c r="M68" i="14"/>
  <c r="AT16" i="20"/>
  <c r="BD3" i="9"/>
  <c r="BE3" i="9" s="1"/>
  <c r="BE24" i="9"/>
  <c r="CA42" i="5"/>
  <c r="BV50" i="3"/>
  <c r="M7" i="16" s="1"/>
  <c r="BW48" i="3"/>
  <c r="BS7" i="20"/>
  <c r="BG67" i="5"/>
  <c r="BG66" i="5"/>
  <c r="BF78" i="5"/>
  <c r="AY19" i="20"/>
  <c r="BV22" i="3"/>
  <c r="BY21" i="3"/>
  <c r="BT20" i="3"/>
  <c r="BT23" i="3" s="1"/>
  <c r="BV12" i="3"/>
  <c r="BV13" i="3"/>
  <c r="BH62" i="5"/>
  <c r="BL46" i="5"/>
  <c r="BE10" i="20"/>
  <c r="BH63" i="5"/>
  <c r="K5" i="15"/>
  <c r="K8" i="15" s="1"/>
  <c r="BH64" i="5"/>
  <c r="BL47" i="5"/>
  <c r="BH65" i="5"/>
  <c r="BH4" i="3"/>
  <c r="BI54" i="3"/>
  <c r="BU19" i="3"/>
  <c r="BU40" i="3"/>
  <c r="E44" i="15"/>
  <c r="P45" i="14"/>
  <c r="Q37" i="14"/>
  <c r="BG26" i="9"/>
  <c r="F64" i="15" s="1"/>
  <c r="BD4" i="20"/>
  <c r="BG23" i="9"/>
  <c r="F44" i="15" s="1"/>
  <c r="BW11" i="3"/>
  <c r="BX10" i="3"/>
  <c r="BI35" i="3"/>
  <c r="BF6" i="20"/>
  <c r="BM11" i="6"/>
  <c r="BJ27" i="3"/>
  <c r="BM12" i="6"/>
  <c r="BI16" i="9"/>
  <c r="E64" i="15"/>
  <c r="BD12" i="20"/>
  <c r="BD11" i="20"/>
  <c r="BC18" i="20"/>
  <c r="BJ18" i="9"/>
  <c r="O55" i="14"/>
  <c r="BM51" i="5" l="1"/>
  <c r="BM49" i="5"/>
  <c r="BM48" i="5"/>
  <c r="BM53" i="5"/>
  <c r="BI61" i="5"/>
  <c r="BI60" i="5"/>
  <c r="BM50" i="5"/>
  <c r="BM52" i="5"/>
  <c r="BM13" i="6"/>
  <c r="L27" i="15" s="1"/>
  <c r="BM46" i="5"/>
  <c r="BM47" i="5"/>
  <c r="BF10" i="20"/>
  <c r="BI64" i="5"/>
  <c r="BI62" i="5"/>
  <c r="L5" i="15"/>
  <c r="L8" i="15" s="1"/>
  <c r="BI63" i="5"/>
  <c r="BI65" i="5"/>
  <c r="BI4" i="3"/>
  <c r="BJ54" i="3"/>
  <c r="BE12" i="20"/>
  <c r="BE11" i="20"/>
  <c r="BV19" i="3"/>
  <c r="BV40" i="3"/>
  <c r="BG78" i="5"/>
  <c r="AZ19" i="20"/>
  <c r="AU16" i="20"/>
  <c r="BN11" i="6"/>
  <c r="BG6" i="20"/>
  <c r="BN12" i="6"/>
  <c r="BJ16" i="9"/>
  <c r="I40" i="15" s="1"/>
  <c r="BJ35" i="3"/>
  <c r="BK27" i="3"/>
  <c r="BX11" i="3"/>
  <c r="BY10" i="3"/>
  <c r="BL57" i="5"/>
  <c r="BL56" i="5"/>
  <c r="BE22" i="20" s="1"/>
  <c r="E21" i="15"/>
  <c r="BF3" i="5"/>
  <c r="J18" i="15"/>
  <c r="N55" i="14"/>
  <c r="N68" i="14" s="1"/>
  <c r="N52" i="14"/>
  <c r="BW12" i="3"/>
  <c r="BW13" i="3"/>
  <c r="CB42" i="3"/>
  <c r="BY43" i="3"/>
  <c r="BU41" i="3"/>
  <c r="BU44" i="3" s="1"/>
  <c r="L6" i="16" s="1"/>
  <c r="BE4" i="20"/>
  <c r="BH26" i="9"/>
  <c r="BH23" i="9"/>
  <c r="K18" i="15"/>
  <c r="BH66" i="5"/>
  <c r="BH67" i="5"/>
  <c r="K4" i="16"/>
  <c r="BQ9" i="20"/>
  <c r="BF22" i="9"/>
  <c r="BF21" i="9"/>
  <c r="BF19" i="9"/>
  <c r="BF14" i="9"/>
  <c r="BF16" i="6"/>
  <c r="BF20" i="9"/>
  <c r="BF17" i="6"/>
  <c r="CB42" i="5"/>
  <c r="BX48" i="3"/>
  <c r="BT7" i="20"/>
  <c r="BW50" i="3"/>
  <c r="N7" i="16" s="1"/>
  <c r="BK18" i="9"/>
  <c r="BD18" i="20"/>
  <c r="BD22" i="6"/>
  <c r="BE3" i="6"/>
  <c r="H40" i="15"/>
  <c r="AX28" i="20"/>
  <c r="Q45" i="14"/>
  <c r="E18" i="11" s="1"/>
  <c r="BU20" i="3"/>
  <c r="BU23" i="3" s="1"/>
  <c r="BZ21" i="3"/>
  <c r="BW22" i="3"/>
  <c r="BG77" i="5"/>
  <c r="AZ23" i="20"/>
  <c r="P29" i="14"/>
  <c r="Q28" i="14"/>
  <c r="BN52" i="5" l="1"/>
  <c r="BJ60" i="5"/>
  <c r="BN49" i="5"/>
  <c r="BN50" i="5"/>
  <c r="BJ61" i="5"/>
  <c r="BN53" i="5"/>
  <c r="BN51" i="5"/>
  <c r="AV16" i="20"/>
  <c r="O68" i="14"/>
  <c r="AX26" i="20"/>
  <c r="P47" i="14"/>
  <c r="Q29" i="14"/>
  <c r="E15" i="11" s="1"/>
  <c r="E19" i="11" s="1"/>
  <c r="BY48" i="3"/>
  <c r="BU7" i="20"/>
  <c r="CC42" i="5"/>
  <c r="BX50" i="3"/>
  <c r="O7" i="16" s="1"/>
  <c r="BF18" i="6"/>
  <c r="BW40" i="3"/>
  <c r="BW19" i="3"/>
  <c r="E24" i="15"/>
  <c r="BZ10" i="3"/>
  <c r="BY11" i="3"/>
  <c r="BG21" i="9"/>
  <c r="BG19" i="9"/>
  <c r="F41" i="15" s="1"/>
  <c r="BG14" i="9"/>
  <c r="BG20" i="9"/>
  <c r="F42" i="15" s="1"/>
  <c r="BG16" i="6"/>
  <c r="BG22" i="9"/>
  <c r="BG17" i="6"/>
  <c r="BF12" i="20"/>
  <c r="BF11" i="20"/>
  <c r="BR9" i="20"/>
  <c r="L4" i="16"/>
  <c r="E37" i="15"/>
  <c r="BF24" i="9"/>
  <c r="BH78" i="5"/>
  <c r="BA19" i="20"/>
  <c r="G44" i="15"/>
  <c r="BX12" i="3"/>
  <c r="BX13" i="3"/>
  <c r="CC42" i="3"/>
  <c r="BZ43" i="3"/>
  <c r="BV41" i="3"/>
  <c r="BV44" i="3" s="1"/>
  <c r="M6" i="16" s="1"/>
  <c r="L18" i="15"/>
  <c r="F21" i="15"/>
  <c r="F24" i="15" s="1"/>
  <c r="BG3" i="5"/>
  <c r="E41" i="15"/>
  <c r="BH77" i="5"/>
  <c r="BA23" i="20"/>
  <c r="G64" i="15"/>
  <c r="AV5" i="20"/>
  <c r="BL18" i="9"/>
  <c r="BE18" i="20"/>
  <c r="BO11" i="6"/>
  <c r="BK16" i="9"/>
  <c r="BL27" i="3"/>
  <c r="BO12" i="6"/>
  <c r="BK35" i="3"/>
  <c r="BH6" i="20"/>
  <c r="CA21" i="3"/>
  <c r="BV20" i="3"/>
  <c r="BV23" i="3" s="1"/>
  <c r="BX22" i="3"/>
  <c r="BF4" i="20"/>
  <c r="BI26" i="9"/>
  <c r="H64" i="15" s="1"/>
  <c r="BI23" i="9"/>
  <c r="H44" i="15" s="1"/>
  <c r="BI67" i="5"/>
  <c r="BI66" i="5"/>
  <c r="BM56" i="5"/>
  <c r="BF22" i="20" s="1"/>
  <c r="BM57" i="5"/>
  <c r="P63" i="14"/>
  <c r="P65" i="14" s="1"/>
  <c r="BE22" i="6"/>
  <c r="E42" i="15"/>
  <c r="E43" i="15"/>
  <c r="BJ64" i="5"/>
  <c r="BG10" i="20"/>
  <c r="BN47" i="5"/>
  <c r="BN46" i="5"/>
  <c r="M5" i="15"/>
  <c r="BJ65" i="5"/>
  <c r="BN48" i="5"/>
  <c r="BJ62" i="5"/>
  <c r="BJ63" i="5"/>
  <c r="BJ4" i="3"/>
  <c r="BK54" i="3"/>
  <c r="BN13" i="6"/>
  <c r="M27" i="15" s="1"/>
  <c r="BO51" i="5" l="1"/>
  <c r="BO50" i="5"/>
  <c r="BO49" i="5"/>
  <c r="BO53" i="5"/>
  <c r="BK61" i="5"/>
  <c r="BO52" i="5"/>
  <c r="BK60" i="5"/>
  <c r="BG18" i="6"/>
  <c r="BG3" i="6" s="1"/>
  <c r="BG22" i="6" s="1"/>
  <c r="F63" i="15" s="1"/>
  <c r="F65" i="15" s="1"/>
  <c r="F43" i="15"/>
  <c r="H49" i="15"/>
  <c r="G49" i="15"/>
  <c r="J49" i="15"/>
  <c r="F49" i="15"/>
  <c r="P49" i="15"/>
  <c r="I49" i="15"/>
  <c r="L49" i="15"/>
  <c r="O49" i="15"/>
  <c r="M49" i="15"/>
  <c r="N49" i="15"/>
  <c r="K49" i="15"/>
  <c r="E49" i="15"/>
  <c r="Q65" i="14"/>
  <c r="BI78" i="5"/>
  <c r="BB19" i="20"/>
  <c r="BO48" i="5"/>
  <c r="BK63" i="5"/>
  <c r="BK62" i="5"/>
  <c r="BK64" i="5"/>
  <c r="BO46" i="5"/>
  <c r="N5" i="15"/>
  <c r="N8" i="15" s="1"/>
  <c r="BK65" i="5"/>
  <c r="BO47" i="5"/>
  <c r="BH10" i="20"/>
  <c r="BK4" i="3"/>
  <c r="BL54" i="3"/>
  <c r="BO13" i="6"/>
  <c r="N27" i="15" s="1"/>
  <c r="G21" i="15"/>
  <c r="G24" i="15" s="1"/>
  <c r="BH3" i="5"/>
  <c r="AZ25" i="20"/>
  <c r="BX19" i="3"/>
  <c r="BX40" i="3"/>
  <c r="BH17" i="6"/>
  <c r="BH22" i="9"/>
  <c r="BH21" i="9"/>
  <c r="BH14" i="9"/>
  <c r="BH19" i="9"/>
  <c r="BH16" i="6"/>
  <c r="BH20" i="9"/>
  <c r="BJ23" i="9"/>
  <c r="I44" i="15" s="1"/>
  <c r="BG4" i="20"/>
  <c r="BJ26" i="9"/>
  <c r="I64" i="15" s="1"/>
  <c r="BG12" i="20"/>
  <c r="BG11" i="20"/>
  <c r="BM18" i="9"/>
  <c r="BF18" i="20"/>
  <c r="BS9" i="20"/>
  <c r="M4" i="16"/>
  <c r="AY25" i="20"/>
  <c r="BF3" i="6"/>
  <c r="BF22" i="6" s="1"/>
  <c r="E28" i="15"/>
  <c r="BV7" i="20"/>
  <c r="CD42" i="5"/>
  <c r="BZ48" i="3"/>
  <c r="BY50" i="3"/>
  <c r="P7" i="16" s="1"/>
  <c r="Q7" i="16" s="1"/>
  <c r="G9" i="11" s="1"/>
  <c r="M8" i="15"/>
  <c r="BP12" i="6"/>
  <c r="BL35" i="3"/>
  <c r="BL16" i="9"/>
  <c r="K40" i="15" s="1"/>
  <c r="BM27" i="3"/>
  <c r="BI6" i="20"/>
  <c r="BP11" i="6"/>
  <c r="BF3" i="9"/>
  <c r="BY13" i="3"/>
  <c r="BY12" i="3"/>
  <c r="CB21" i="3"/>
  <c r="BW20" i="3"/>
  <c r="BW23" i="3" s="1"/>
  <c r="BY22" i="3"/>
  <c r="E20" i="11"/>
  <c r="E24" i="11"/>
  <c r="AW16" i="20"/>
  <c r="BJ67" i="5"/>
  <c r="BJ66" i="5"/>
  <c r="BN57" i="5"/>
  <c r="BN56" i="5"/>
  <c r="BG22" i="20" s="1"/>
  <c r="BB23" i="20"/>
  <c r="BI77" i="5"/>
  <c r="J40" i="15"/>
  <c r="E45" i="15"/>
  <c r="F37" i="15"/>
  <c r="BG24" i="9"/>
  <c r="BG3" i="9" s="1"/>
  <c r="CA10" i="3"/>
  <c r="BZ11" i="3"/>
  <c r="CA43" i="3"/>
  <c r="CD42" i="3"/>
  <c r="BW41" i="3"/>
  <c r="BW44" i="3" s="1"/>
  <c r="N6" i="16" s="1"/>
  <c r="P55" i="14"/>
  <c r="Q55" i="14" s="1"/>
  <c r="P52" i="14"/>
  <c r="Q47" i="14"/>
  <c r="F45" i="15" l="1"/>
  <c r="AZ28" i="20" s="1"/>
  <c r="F28" i="15"/>
  <c r="F29" i="15" s="1"/>
  <c r="AZ26" i="20" s="1"/>
  <c r="BP52" i="5"/>
  <c r="BP50" i="5"/>
  <c r="BP51" i="5"/>
  <c r="BL61" i="5"/>
  <c r="BL60" i="5"/>
  <c r="BP53" i="5"/>
  <c r="BP13" i="6"/>
  <c r="O27" i="15" s="1"/>
  <c r="Q49" i="15"/>
  <c r="F22" i="11" s="1"/>
  <c r="BY19" i="3"/>
  <c r="BY40" i="3"/>
  <c r="BL65" i="5"/>
  <c r="BL63" i="5"/>
  <c r="BP48" i="5"/>
  <c r="BP46" i="5"/>
  <c r="BI10" i="20"/>
  <c r="BL64" i="5"/>
  <c r="BL62" i="5"/>
  <c r="BP49" i="5"/>
  <c r="O5" i="15"/>
  <c r="BP47" i="5"/>
  <c r="BL4" i="3"/>
  <c r="BM54" i="3"/>
  <c r="E29" i="15"/>
  <c r="BH24" i="9"/>
  <c r="BH3" i="9" s="1"/>
  <c r="G37" i="15"/>
  <c r="CB43" i="3"/>
  <c r="CE42" i="3"/>
  <c r="BX41" i="3"/>
  <c r="BX44" i="3" s="1"/>
  <c r="O6" i="16" s="1"/>
  <c r="BK26" i="9"/>
  <c r="BK23" i="9"/>
  <c r="BH4" i="20"/>
  <c r="N18" i="15"/>
  <c r="AX5" i="20"/>
  <c r="Q52" i="14"/>
  <c r="BG18" i="20"/>
  <c r="BN18" i="9"/>
  <c r="CF42" i="5"/>
  <c r="BZ50" i="3"/>
  <c r="E7" i="17" s="1"/>
  <c r="CA48" i="3"/>
  <c r="BW7" i="20"/>
  <c r="E63" i="15"/>
  <c r="E65" i="15" s="1"/>
  <c r="G42" i="15"/>
  <c r="G43" i="15"/>
  <c r="CC21" i="3"/>
  <c r="BX20" i="3"/>
  <c r="BX23" i="3" s="1"/>
  <c r="BZ22" i="3"/>
  <c r="BA25" i="20"/>
  <c r="BH12" i="20"/>
  <c r="BH11" i="20"/>
  <c r="BO57" i="5"/>
  <c r="BO56" i="5"/>
  <c r="BH22" i="20" s="1"/>
  <c r="BZ12" i="3"/>
  <c r="BZ13" i="3"/>
  <c r="H21" i="15"/>
  <c r="BI3" i="5"/>
  <c r="BC23" i="20"/>
  <c r="BJ77" i="5"/>
  <c r="P68" i="14"/>
  <c r="N4" i="16"/>
  <c r="BT9" i="20"/>
  <c r="BM35" i="3"/>
  <c r="BJ6" i="20"/>
  <c r="BQ11" i="6"/>
  <c r="BQ12" i="6"/>
  <c r="BR12" i="6" s="1"/>
  <c r="BN27" i="3"/>
  <c r="BM16" i="9"/>
  <c r="BH18" i="6"/>
  <c r="CA11" i="3"/>
  <c r="CB10" i="3"/>
  <c r="AY28" i="20"/>
  <c r="BJ78" i="5"/>
  <c r="BC19" i="20"/>
  <c r="E26" i="11"/>
  <c r="E25" i="11"/>
  <c r="M18" i="15"/>
  <c r="G41" i="15"/>
  <c r="BK66" i="5"/>
  <c r="BK67" i="5"/>
  <c r="BI14" i="9"/>
  <c r="BI22" i="9"/>
  <c r="BI16" i="6"/>
  <c r="BI19" i="9"/>
  <c r="H41" i="15" s="1"/>
  <c r="BI17" i="6"/>
  <c r="BI20" i="9"/>
  <c r="H42" i="15" s="1"/>
  <c r="BI21" i="9"/>
  <c r="F47" i="15" l="1"/>
  <c r="H43" i="15"/>
  <c r="BI18" i="6"/>
  <c r="H28" i="15" s="1"/>
  <c r="H29" i="15" s="1"/>
  <c r="BB26" i="20" s="1"/>
  <c r="BQ51" i="5"/>
  <c r="BM61" i="5"/>
  <c r="BM60" i="5"/>
  <c r="BQ50" i="5"/>
  <c r="BQ52" i="5"/>
  <c r="BQ53" i="5"/>
  <c r="CB11" i="3"/>
  <c r="CC10" i="3"/>
  <c r="BQ13" i="6"/>
  <c r="P27" i="15" s="1"/>
  <c r="Q27" i="15" s="1"/>
  <c r="BR11" i="6"/>
  <c r="BR13" i="6" s="1"/>
  <c r="AX16" i="20"/>
  <c r="H24" i="15"/>
  <c r="BO18" i="9"/>
  <c r="BH18" i="20"/>
  <c r="BL26" i="9"/>
  <c r="K64" i="15" s="1"/>
  <c r="BL23" i="9"/>
  <c r="K44" i="15" s="1"/>
  <c r="BI4" i="20"/>
  <c r="BL67" i="5"/>
  <c r="BL66" i="5"/>
  <c r="CF42" i="3"/>
  <c r="CC43" i="3"/>
  <c r="BY41" i="3"/>
  <c r="BY44" i="3" s="1"/>
  <c r="P6" i="16" s="1"/>
  <c r="Q6" i="16" s="1"/>
  <c r="G8" i="11" s="1"/>
  <c r="H37" i="15"/>
  <c r="H45" i="15" s="1"/>
  <c r="BB28" i="20" s="1"/>
  <c r="BI24" i="9"/>
  <c r="BJ16" i="6"/>
  <c r="BJ20" i="9"/>
  <c r="I42" i="15" s="1"/>
  <c r="BJ17" i="6"/>
  <c r="BJ22" i="9"/>
  <c r="BJ21" i="9"/>
  <c r="BJ19" i="9"/>
  <c r="I41" i="15" s="1"/>
  <c r="BJ14" i="9"/>
  <c r="CA13" i="3"/>
  <c r="CA12" i="3"/>
  <c r="L40" i="15"/>
  <c r="BJ3" i="5"/>
  <c r="I21" i="15"/>
  <c r="I24" i="15" s="1"/>
  <c r="J44" i="15"/>
  <c r="AY26" i="20"/>
  <c r="E47" i="15"/>
  <c r="CD21" i="3"/>
  <c r="CA22" i="3"/>
  <c r="BY20" i="3"/>
  <c r="BY23" i="3" s="1"/>
  <c r="BK78" i="5"/>
  <c r="BD19" i="20"/>
  <c r="F55" i="15"/>
  <c r="F52" i="15"/>
  <c r="AZ5" i="20" s="1"/>
  <c r="BN35" i="3"/>
  <c r="BK6" i="20"/>
  <c r="BS12" i="6"/>
  <c r="BS11" i="6"/>
  <c r="BO27" i="3"/>
  <c r="BN16" i="9"/>
  <c r="M40" i="15" s="1"/>
  <c r="BQ46" i="5"/>
  <c r="BM63" i="5"/>
  <c r="BJ10" i="20"/>
  <c r="BM62" i="5"/>
  <c r="BQ48" i="5"/>
  <c r="P5" i="15"/>
  <c r="P8" i="15" s="1"/>
  <c r="BQ47" i="5"/>
  <c r="BQ49" i="5"/>
  <c r="BM65" i="5"/>
  <c r="BM64" i="5"/>
  <c r="BN54" i="3"/>
  <c r="BM4" i="3"/>
  <c r="BZ40" i="3"/>
  <c r="BZ19" i="3"/>
  <c r="O4" i="16"/>
  <c r="BU9" i="20"/>
  <c r="J64" i="15"/>
  <c r="O8" i="15"/>
  <c r="BI11" i="20"/>
  <c r="BI12" i="20"/>
  <c r="BK77" i="5"/>
  <c r="BD23" i="20"/>
  <c r="BH3" i="6"/>
  <c r="BH22" i="6" s="1"/>
  <c r="G28" i="15"/>
  <c r="BX7" i="20"/>
  <c r="CA50" i="3"/>
  <c r="F7" i="17" s="1"/>
  <c r="CB48" i="3"/>
  <c r="CG42" i="5"/>
  <c r="G45" i="15"/>
  <c r="BP57" i="5"/>
  <c r="BP56" i="5"/>
  <c r="BI22" i="20" s="1"/>
  <c r="BI3" i="6" l="1"/>
  <c r="BI22" i="6" s="1"/>
  <c r="H63" i="15" s="1"/>
  <c r="H65" i="15" s="1"/>
  <c r="BS51" i="5"/>
  <c r="BS52" i="5"/>
  <c r="BS53" i="5"/>
  <c r="BS50" i="5"/>
  <c r="BN61" i="5"/>
  <c r="BN60" i="5"/>
  <c r="BS13" i="6"/>
  <c r="E27" i="16" s="1"/>
  <c r="I43" i="15"/>
  <c r="BJ18" i="6"/>
  <c r="I28" i="15" s="1"/>
  <c r="I29" i="15" s="1"/>
  <c r="BC26" i="20" s="1"/>
  <c r="Q5" i="15"/>
  <c r="F7" i="11" s="1"/>
  <c r="BP18" i="9"/>
  <c r="BI18" i="20"/>
  <c r="CC48" i="3"/>
  <c r="CH42" i="5"/>
  <c r="BY7" i="20"/>
  <c r="CB50" i="3"/>
  <c r="G7" i="17" s="1"/>
  <c r="G63" i="15"/>
  <c r="G65" i="15" s="1"/>
  <c r="O18" i="15"/>
  <c r="Q8" i="15"/>
  <c r="F10" i="11" s="1"/>
  <c r="BJ11" i="20"/>
  <c r="BJ12" i="20"/>
  <c r="BT12" i="6"/>
  <c r="BP27" i="3"/>
  <c r="BL6" i="20"/>
  <c r="BO35" i="3"/>
  <c r="BO16" i="9"/>
  <c r="N40" i="15" s="1"/>
  <c r="BT11" i="6"/>
  <c r="BS47" i="5"/>
  <c r="BK10" i="20"/>
  <c r="BN63" i="5"/>
  <c r="BS48" i="5"/>
  <c r="E5" i="16"/>
  <c r="BS49" i="5"/>
  <c r="BS46" i="5"/>
  <c r="BN64" i="5"/>
  <c r="BN62" i="5"/>
  <c r="BN65" i="5"/>
  <c r="BN4" i="3"/>
  <c r="BO54" i="3"/>
  <c r="CC11" i="3"/>
  <c r="CD10" i="3"/>
  <c r="CB22" i="3"/>
  <c r="CE21" i="3"/>
  <c r="BZ20" i="3"/>
  <c r="BZ23" i="3" s="1"/>
  <c r="P18" i="15"/>
  <c r="BK17" i="6"/>
  <c r="BK22" i="9"/>
  <c r="BK21" i="9"/>
  <c r="BK14" i="9"/>
  <c r="BK19" i="9"/>
  <c r="J41" i="15" s="1"/>
  <c r="BK20" i="9"/>
  <c r="BK16" i="6"/>
  <c r="E55" i="15"/>
  <c r="E52" i="15"/>
  <c r="BJ24" i="9"/>
  <c r="BJ3" i="9" s="1"/>
  <c r="I37" i="15"/>
  <c r="BI3" i="9"/>
  <c r="CB12" i="3"/>
  <c r="CB13" i="3"/>
  <c r="G29" i="15"/>
  <c r="BA28" i="20"/>
  <c r="BK3" i="5"/>
  <c r="J21" i="15"/>
  <c r="J24" i="15" s="1"/>
  <c r="CG42" i="3"/>
  <c r="CD43" i="3"/>
  <c r="BZ41" i="3"/>
  <c r="BZ44" i="3" s="1"/>
  <c r="E6" i="17" s="1"/>
  <c r="BQ56" i="5"/>
  <c r="BJ22" i="20" s="1"/>
  <c r="BQ57" i="5"/>
  <c r="P4" i="16"/>
  <c r="BV9" i="20"/>
  <c r="BL77" i="5"/>
  <c r="BE23" i="20"/>
  <c r="Q4" i="16"/>
  <c r="G6" i="11" s="1"/>
  <c r="BM7" i="3"/>
  <c r="BM26" i="9"/>
  <c r="BM23" i="9"/>
  <c r="BJ4" i="20"/>
  <c r="BM67" i="5"/>
  <c r="BM66" i="5"/>
  <c r="BC25" i="20"/>
  <c r="CA19" i="3"/>
  <c r="CA40" i="3"/>
  <c r="BL78" i="5"/>
  <c r="BE19" i="20"/>
  <c r="BB25" i="20"/>
  <c r="H47" i="15"/>
  <c r="I45" i="15" l="1"/>
  <c r="BC28" i="20" s="1"/>
  <c r="BO61" i="5"/>
  <c r="BT52" i="5"/>
  <c r="BT53" i="5"/>
  <c r="BT51" i="5"/>
  <c r="BT50" i="5"/>
  <c r="BJ3" i="6"/>
  <c r="BJ22" i="6" s="1"/>
  <c r="I63" i="15" s="1"/>
  <c r="I65" i="15" s="1"/>
  <c r="Q18" i="15"/>
  <c r="BK18" i="6"/>
  <c r="BK3" i="6" s="1"/>
  <c r="BK22" i="6" s="1"/>
  <c r="J63" i="15" s="1"/>
  <c r="J65" i="15" s="1"/>
  <c r="CE43" i="3"/>
  <c r="CH42" i="3"/>
  <c r="CA41" i="3"/>
  <c r="CA44" i="3" s="1"/>
  <c r="F6" i="17" s="1"/>
  <c r="BF23" i="20"/>
  <c r="BM77" i="5"/>
  <c r="L64" i="15"/>
  <c r="BA26" i="20"/>
  <c r="G47" i="15"/>
  <c r="E68" i="15"/>
  <c r="CD11" i="3"/>
  <c r="CE10" i="3"/>
  <c r="BN26" i="9"/>
  <c r="M64" i="15" s="1"/>
  <c r="BN23" i="9"/>
  <c r="M44" i="15" s="1"/>
  <c r="BK4" i="20"/>
  <c r="BS57" i="5"/>
  <c r="BS56" i="5"/>
  <c r="BK22" i="20" s="1"/>
  <c r="H55" i="15"/>
  <c r="H52" i="15"/>
  <c r="BB5" i="20" s="1"/>
  <c r="BL16" i="6"/>
  <c r="BL22" i="9"/>
  <c r="BL17" i="6"/>
  <c r="BL14" i="9"/>
  <c r="BL19" i="9"/>
  <c r="K41" i="15" s="1"/>
  <c r="BL21" i="9"/>
  <c r="BL20" i="9"/>
  <c r="K42" i="15" s="1"/>
  <c r="CC22" i="3"/>
  <c r="CA20" i="3"/>
  <c r="CA23" i="3" s="1"/>
  <c r="CF21" i="3"/>
  <c r="BM78" i="5"/>
  <c r="BF19" i="20"/>
  <c r="K21" i="15"/>
  <c r="BL3" i="5"/>
  <c r="BK24" i="9"/>
  <c r="J37" i="15"/>
  <c r="E4" i="17"/>
  <c r="BW9" i="20"/>
  <c r="CC12" i="3"/>
  <c r="CC13" i="3"/>
  <c r="BK12" i="20"/>
  <c r="BK11" i="20"/>
  <c r="BO62" i="5"/>
  <c r="BT48" i="5"/>
  <c r="BO63" i="5"/>
  <c r="F5" i="16"/>
  <c r="F8" i="16" s="1"/>
  <c r="BL10" i="20"/>
  <c r="BO64" i="5"/>
  <c r="BT49" i="5"/>
  <c r="BT46" i="5"/>
  <c r="BO65" i="5"/>
  <c r="BT47" i="5"/>
  <c r="BO60" i="5"/>
  <c r="BO4" i="3"/>
  <c r="BP54" i="3"/>
  <c r="F12" i="11"/>
  <c r="CC50" i="3"/>
  <c r="H7" i="17" s="1"/>
  <c r="BZ7" i="20"/>
  <c r="CI42" i="5"/>
  <c r="CD48" i="3"/>
  <c r="I47" i="15"/>
  <c r="BJ18" i="20"/>
  <c r="BQ18" i="9"/>
  <c r="CB19" i="3"/>
  <c r="CB40" i="3"/>
  <c r="J43" i="15"/>
  <c r="BN67" i="5"/>
  <c r="BN66" i="5"/>
  <c r="E8" i="16"/>
  <c r="L44" i="15"/>
  <c r="BD25" i="20"/>
  <c r="AY5" i="20"/>
  <c r="J42" i="15"/>
  <c r="BT13" i="6"/>
  <c r="F27" i="16" s="1"/>
  <c r="BM6" i="20"/>
  <c r="BU11" i="6"/>
  <c r="BU12" i="6"/>
  <c r="BQ27" i="3"/>
  <c r="BP16" i="9"/>
  <c r="O40" i="15" s="1"/>
  <c r="BP35" i="3"/>
  <c r="J28" i="15" l="1"/>
  <c r="J29" i="15" s="1"/>
  <c r="BD26" i="20" s="1"/>
  <c r="BP61" i="5"/>
  <c r="BU51" i="5"/>
  <c r="BU52" i="5"/>
  <c r="BU53" i="5"/>
  <c r="BU50" i="5"/>
  <c r="BL18" i="6"/>
  <c r="BL3" i="6" s="1"/>
  <c r="BL22" i="6" s="1"/>
  <c r="K63" i="15" s="1"/>
  <c r="K65" i="15" s="1"/>
  <c r="BR27" i="3"/>
  <c r="BN6" i="20"/>
  <c r="BV11" i="6"/>
  <c r="BQ16" i="9"/>
  <c r="BV12" i="6"/>
  <c r="BQ35" i="3"/>
  <c r="CD22" i="3"/>
  <c r="CB20" i="3"/>
  <c r="CB23" i="3" s="1"/>
  <c r="CG21" i="3"/>
  <c r="CA7" i="20"/>
  <c r="CJ42" i="5"/>
  <c r="CD50" i="3"/>
  <c r="I7" i="17" s="1"/>
  <c r="CE48" i="3"/>
  <c r="BO26" i="9"/>
  <c r="N64" i="15" s="1"/>
  <c r="BL4" i="20"/>
  <c r="BO23" i="9"/>
  <c r="N44" i="15" s="1"/>
  <c r="BT57" i="5"/>
  <c r="BT56" i="5"/>
  <c r="BL22" i="20" s="1"/>
  <c r="F18" i="16"/>
  <c r="K24" i="15"/>
  <c r="F4" i="17"/>
  <c r="BX9" i="20"/>
  <c r="BN77" i="5"/>
  <c r="BG23" i="20"/>
  <c r="BR18" i="9"/>
  <c r="BO67" i="5"/>
  <c r="BO66" i="5"/>
  <c r="J45" i="15"/>
  <c r="K37" i="15"/>
  <c r="BL24" i="9"/>
  <c r="BL3" i="9" s="1"/>
  <c r="BK18" i="20"/>
  <c r="BS18" i="9"/>
  <c r="CE11" i="3"/>
  <c r="CF10" i="3"/>
  <c r="BP65" i="5"/>
  <c r="BM10" i="20"/>
  <c r="BU47" i="5"/>
  <c r="BP60" i="5"/>
  <c r="BU48" i="5"/>
  <c r="G5" i="16"/>
  <c r="BU49" i="5"/>
  <c r="BP63" i="5"/>
  <c r="BP62" i="5"/>
  <c r="BU46" i="5"/>
  <c r="BP64" i="5"/>
  <c r="BP4" i="3"/>
  <c r="BQ54" i="3"/>
  <c r="BU13" i="6"/>
  <c r="G27" i="16" s="1"/>
  <c r="BN78" i="5"/>
  <c r="BG19" i="20"/>
  <c r="F17" i="11"/>
  <c r="F13" i="11"/>
  <c r="BK3" i="9"/>
  <c r="BM21" i="9"/>
  <c r="BM19" i="9"/>
  <c r="L41" i="15" s="1"/>
  <c r="BM16" i="6"/>
  <c r="BM20" i="9"/>
  <c r="BM17" i="6"/>
  <c r="BM14" i="9"/>
  <c r="BM22" i="9"/>
  <c r="CD12" i="3"/>
  <c r="CD13" i="3"/>
  <c r="G55" i="15"/>
  <c r="G52" i="15"/>
  <c r="E18" i="16"/>
  <c r="CB41" i="3"/>
  <c r="CB44" i="3" s="1"/>
  <c r="G6" i="17" s="1"/>
  <c r="CF43" i="3"/>
  <c r="CI42" i="3"/>
  <c r="I55" i="15"/>
  <c r="I52" i="15"/>
  <c r="BC5" i="20" s="1"/>
  <c r="BL12" i="20"/>
  <c r="BL11" i="20"/>
  <c r="CC19" i="3"/>
  <c r="CC40" i="3"/>
  <c r="K43" i="15"/>
  <c r="F68" i="15"/>
  <c r="AY16" i="20"/>
  <c r="BM3" i="5"/>
  <c r="L21" i="15"/>
  <c r="L24" i="15" s="1"/>
  <c r="BQ61" i="5" l="1"/>
  <c r="BV52" i="5"/>
  <c r="BV53" i="5"/>
  <c r="BV51" i="5"/>
  <c r="K28" i="15"/>
  <c r="K29" i="15" s="1"/>
  <c r="G68" i="15"/>
  <c r="AZ16" i="20"/>
  <c r="BA5" i="20"/>
  <c r="BM18" i="6"/>
  <c r="BN17" i="6"/>
  <c r="BN21" i="9"/>
  <c r="BN20" i="9"/>
  <c r="M42" i="15" s="1"/>
  <c r="BN19" i="9"/>
  <c r="M41" i="15" s="1"/>
  <c r="BN14" i="9"/>
  <c r="BN22" i="9"/>
  <c r="BN16" i="6"/>
  <c r="CF11" i="3"/>
  <c r="CG10" i="3"/>
  <c r="BO78" i="5"/>
  <c r="BH19" i="20"/>
  <c r="BN3" i="5"/>
  <c r="M21" i="15"/>
  <c r="M24" i="15" s="1"/>
  <c r="BE25" i="20"/>
  <c r="BT18" i="9"/>
  <c r="BL18" i="20"/>
  <c r="CE50" i="3"/>
  <c r="J7" i="17" s="1"/>
  <c r="CF48" i="3"/>
  <c r="CB7" i="20"/>
  <c r="CK42" i="5"/>
  <c r="BV49" i="5"/>
  <c r="BQ63" i="5"/>
  <c r="H5" i="16"/>
  <c r="H8" i="16" s="1"/>
  <c r="BV46" i="5"/>
  <c r="BV50" i="5"/>
  <c r="BQ64" i="5"/>
  <c r="BV47" i="5"/>
  <c r="BQ65" i="5"/>
  <c r="BN10" i="20"/>
  <c r="BV48" i="5"/>
  <c r="BQ60" i="5"/>
  <c r="BQ62" i="5"/>
  <c r="BQ4" i="3"/>
  <c r="BR54" i="3"/>
  <c r="BF25" i="20"/>
  <c r="L37" i="15"/>
  <c r="BM24" i="9"/>
  <c r="BM3" i="9" s="1"/>
  <c r="BU57" i="5"/>
  <c r="BU56" i="5"/>
  <c r="BM22" i="20" s="1"/>
  <c r="G8" i="16"/>
  <c r="BM11" i="20"/>
  <c r="BM12" i="20"/>
  <c r="CE13" i="3"/>
  <c r="CE12" i="3"/>
  <c r="K45" i="15"/>
  <c r="BE28" i="20" s="1"/>
  <c r="G4" i="17"/>
  <c r="BY9" i="20"/>
  <c r="BR35" i="3"/>
  <c r="BW11" i="6"/>
  <c r="BW12" i="6"/>
  <c r="BS27" i="3"/>
  <c r="BO6" i="20"/>
  <c r="L43" i="15"/>
  <c r="BD28" i="20"/>
  <c r="J47" i="15"/>
  <c r="P40" i="15"/>
  <c r="Q40" i="15" s="1"/>
  <c r="BR16" i="9"/>
  <c r="CC41" i="3"/>
  <c r="CC44" i="3" s="1"/>
  <c r="H6" i="17" s="1"/>
  <c r="CJ42" i="3"/>
  <c r="CG43" i="3"/>
  <c r="CH21" i="3"/>
  <c r="CC20" i="3"/>
  <c r="CC23" i="3" s="1"/>
  <c r="CE22" i="3"/>
  <c r="CD19" i="3"/>
  <c r="CD40" i="3"/>
  <c r="L42" i="15"/>
  <c r="BP26" i="9"/>
  <c r="O64" i="15" s="1"/>
  <c r="BP23" i="9"/>
  <c r="O44" i="15" s="1"/>
  <c r="BM4" i="20"/>
  <c r="BP67" i="5"/>
  <c r="BP66" i="5"/>
  <c r="BH23" i="20"/>
  <c r="BO77" i="5"/>
  <c r="BV13" i="6"/>
  <c r="H27" i="16" s="1"/>
  <c r="BW51" i="5" l="1"/>
  <c r="BW52" i="5"/>
  <c r="BW53" i="5"/>
  <c r="BW13" i="6"/>
  <c r="I27" i="16" s="1"/>
  <c r="BN18" i="6"/>
  <c r="BN3" i="6" s="1"/>
  <c r="BN22" i="6" s="1"/>
  <c r="M63" i="15" s="1"/>
  <c r="M65" i="15" s="1"/>
  <c r="N21" i="15"/>
  <c r="BO3" i="5"/>
  <c r="BW49" i="5"/>
  <c r="BW50" i="5"/>
  <c r="I5" i="16"/>
  <c r="BW46" i="5"/>
  <c r="BW47" i="5"/>
  <c r="BO10" i="20"/>
  <c r="BW48" i="5"/>
  <c r="BS54" i="3"/>
  <c r="BR4" i="3"/>
  <c r="BO4" i="20" s="1"/>
  <c r="CE40" i="3"/>
  <c r="CE19" i="3"/>
  <c r="BQ67" i="5"/>
  <c r="BQ66" i="5"/>
  <c r="H18" i="16"/>
  <c r="BG25" i="20"/>
  <c r="CG11" i="3"/>
  <c r="CH10" i="3"/>
  <c r="M37" i="15"/>
  <c r="BN24" i="9"/>
  <c r="BN3" i="9" s="1"/>
  <c r="BP77" i="5"/>
  <c r="BI23" i="20"/>
  <c r="CD41" i="3"/>
  <c r="CD44" i="3" s="1"/>
  <c r="I6" i="17" s="1"/>
  <c r="CK42" i="3"/>
  <c r="CH43" i="3"/>
  <c r="BZ9" i="20"/>
  <c r="H4" i="17"/>
  <c r="J55" i="15"/>
  <c r="J52" i="15"/>
  <c r="BX11" i="6"/>
  <c r="BX12" i="6"/>
  <c r="BS35" i="3"/>
  <c r="BP6" i="20"/>
  <c r="BT27" i="3"/>
  <c r="BS16" i="9"/>
  <c r="G18" i="16"/>
  <c r="L45" i="15"/>
  <c r="BF28" i="20" s="1"/>
  <c r="CG48" i="3"/>
  <c r="CF50" i="3"/>
  <c r="K7" i="17" s="1"/>
  <c r="CC7" i="20"/>
  <c r="CL42" i="5"/>
  <c r="CF13" i="3"/>
  <c r="CF12" i="3"/>
  <c r="BM3" i="6"/>
  <c r="BM22" i="6" s="1"/>
  <c r="L28" i="15"/>
  <c r="BA16" i="20"/>
  <c r="H68" i="15"/>
  <c r="BI19" i="20"/>
  <c r="BP78" i="5"/>
  <c r="CI21" i="3"/>
  <c r="CD20" i="3"/>
  <c r="CD23" i="3" s="1"/>
  <c r="CF22" i="3"/>
  <c r="BE26" i="20"/>
  <c r="BQ26" i="9"/>
  <c r="BQ23" i="9"/>
  <c r="BN4" i="20"/>
  <c r="BN11" i="20"/>
  <c r="BN12" i="20"/>
  <c r="K47" i="15"/>
  <c r="BU18" i="9"/>
  <c r="BM18" i="20"/>
  <c r="BV56" i="5"/>
  <c r="BN22" i="20" s="1"/>
  <c r="BV57" i="5"/>
  <c r="BO21" i="9"/>
  <c r="BO20" i="9"/>
  <c r="N42" i="15" s="1"/>
  <c r="BO17" i="6"/>
  <c r="BO22" i="9"/>
  <c r="BO16" i="6"/>
  <c r="BO14" i="9"/>
  <c r="BO19" i="9"/>
  <c r="N41" i="15" s="1"/>
  <c r="M43" i="15"/>
  <c r="M28" i="15" l="1"/>
  <c r="M29" i="15" s="1"/>
  <c r="BG26" i="20" s="1"/>
  <c r="BX52" i="5"/>
  <c r="BX51" i="5"/>
  <c r="BX53" i="5"/>
  <c r="BO18" i="6"/>
  <c r="BO3" i="6" s="1"/>
  <c r="BO22" i="6" s="1"/>
  <c r="N63" i="15" s="1"/>
  <c r="N65" i="15" s="1"/>
  <c r="N43" i="15"/>
  <c r="K55" i="15"/>
  <c r="K52" i="15"/>
  <c r="BE5" i="20" s="1"/>
  <c r="P44" i="15"/>
  <c r="Q44" i="15" s="1"/>
  <c r="BR23" i="9"/>
  <c r="BP21" i="9"/>
  <c r="BP20" i="9"/>
  <c r="O42" i="15" s="1"/>
  <c r="BP16" i="6"/>
  <c r="BP22" i="9"/>
  <c r="BP17" i="6"/>
  <c r="BP14" i="9"/>
  <c r="BP19" i="9"/>
  <c r="O41" i="15" s="1"/>
  <c r="L29" i="15"/>
  <c r="BX47" i="5"/>
  <c r="J5" i="16"/>
  <c r="J8" i="16" s="1"/>
  <c r="BX48" i="5"/>
  <c r="BX46" i="5"/>
  <c r="BX49" i="5"/>
  <c r="BP10" i="20"/>
  <c r="BX50" i="5"/>
  <c r="BT54" i="3"/>
  <c r="BS4" i="3"/>
  <c r="BD5" i="20"/>
  <c r="M45" i="15"/>
  <c r="M47" i="15" s="1"/>
  <c r="BQ78" i="5"/>
  <c r="BJ19" i="20"/>
  <c r="BN18" i="20"/>
  <c r="BV18" i="9"/>
  <c r="P64" i="15"/>
  <c r="BR26" i="9"/>
  <c r="L63" i="15"/>
  <c r="L65" i="15" s="1"/>
  <c r="E40" i="16"/>
  <c r="CH11" i="3"/>
  <c r="CI10" i="3"/>
  <c r="CE20" i="3"/>
  <c r="CE23" i="3" s="1"/>
  <c r="CG22" i="3"/>
  <c r="CJ21" i="3"/>
  <c r="BW57" i="5"/>
  <c r="BW56" i="5"/>
  <c r="BO22" i="20" s="1"/>
  <c r="I4" i="17"/>
  <c r="CA9" i="20"/>
  <c r="I68" i="15"/>
  <c r="BB16" i="20"/>
  <c r="CF19" i="3"/>
  <c r="CF40" i="3"/>
  <c r="BY12" i="6"/>
  <c r="BT35" i="3"/>
  <c r="BT16" i="9"/>
  <c r="F40" i="16" s="1"/>
  <c r="BU27" i="3"/>
  <c r="BQ6" i="20"/>
  <c r="BY11" i="6"/>
  <c r="BX13" i="6"/>
  <c r="J27" i="16" s="1"/>
  <c r="O21" i="15"/>
  <c r="O24" i="15" s="1"/>
  <c r="BP3" i="5"/>
  <c r="CG12" i="3"/>
  <c r="CG13" i="3"/>
  <c r="CI43" i="3"/>
  <c r="CE41" i="3"/>
  <c r="CE44" i="3" s="1"/>
  <c r="J6" i="17" s="1"/>
  <c r="I8" i="16"/>
  <c r="N24" i="15"/>
  <c r="BO24" i="9"/>
  <c r="BO3" i="9" s="1"/>
  <c r="N37" i="15"/>
  <c r="CH48" i="3"/>
  <c r="CG50" i="3"/>
  <c r="L7" i="17" s="1"/>
  <c r="CD7" i="20"/>
  <c r="CM42" i="5"/>
  <c r="BJ23" i="20"/>
  <c r="BQ77" i="5"/>
  <c r="BO12" i="20"/>
  <c r="BO11" i="20"/>
  <c r="N28" i="15" l="1"/>
  <c r="N29" i="15" s="1"/>
  <c r="BH26" i="20" s="1"/>
  <c r="BY51" i="5"/>
  <c r="BS61" i="5"/>
  <c r="BY53" i="5"/>
  <c r="BY52" i="5"/>
  <c r="N45" i="15"/>
  <c r="BH28" i="20" s="1"/>
  <c r="BP18" i="6"/>
  <c r="BP3" i="6" s="1"/>
  <c r="BP22" i="6" s="1"/>
  <c r="O63" i="15" s="1"/>
  <c r="O65" i="15" s="1"/>
  <c r="CF20" i="3"/>
  <c r="CF23" i="3" s="1"/>
  <c r="CH22" i="3"/>
  <c r="CK21" i="3"/>
  <c r="BO18" i="20"/>
  <c r="BW18" i="9"/>
  <c r="J4" i="17"/>
  <c r="CB9" i="20"/>
  <c r="BX57" i="5"/>
  <c r="BX56" i="5"/>
  <c r="BP22" i="20" s="1"/>
  <c r="O37" i="15"/>
  <c r="BP24" i="9"/>
  <c r="BP3" i="9" s="1"/>
  <c r="M55" i="15"/>
  <c r="M52" i="15"/>
  <c r="BG5" i="20" s="1"/>
  <c r="CH50" i="3"/>
  <c r="M7" i="17" s="1"/>
  <c r="CE7" i="20"/>
  <c r="CN42" i="5"/>
  <c r="CI48" i="3"/>
  <c r="I18" i="16"/>
  <c r="CG19" i="3"/>
  <c r="CG40" i="3"/>
  <c r="BY13" i="6"/>
  <c r="K27" i="16" s="1"/>
  <c r="BY47" i="5"/>
  <c r="BS62" i="5"/>
  <c r="BS65" i="5"/>
  <c r="K5" i="16"/>
  <c r="BY48" i="5"/>
  <c r="BS63" i="5"/>
  <c r="BS60" i="5"/>
  <c r="BY50" i="5"/>
  <c r="BQ10" i="20"/>
  <c r="BY46" i="5"/>
  <c r="BY49" i="5"/>
  <c r="BS64" i="5"/>
  <c r="BT4" i="3"/>
  <c r="BU54" i="3"/>
  <c r="CI11" i="3"/>
  <c r="CJ10" i="3"/>
  <c r="BQ16" i="6"/>
  <c r="BQ20" i="9"/>
  <c r="BQ14" i="9"/>
  <c r="BQ21" i="9"/>
  <c r="BQ19" i="9"/>
  <c r="BQ17" i="6"/>
  <c r="BR17" i="6" s="1"/>
  <c r="BQ22" i="9"/>
  <c r="BR22" i="9" s="1"/>
  <c r="O43" i="15"/>
  <c r="BQ3" i="5"/>
  <c r="BR3" i="5" s="1"/>
  <c r="P21" i="15"/>
  <c r="P24" i="15" s="1"/>
  <c r="Q24" i="15" s="1"/>
  <c r="F14" i="11" s="1"/>
  <c r="BR77" i="5"/>
  <c r="BC16" i="20"/>
  <c r="J68" i="15"/>
  <c r="CH12" i="3"/>
  <c r="CH13" i="3"/>
  <c r="BG28" i="20"/>
  <c r="BP12" i="20"/>
  <c r="BP11" i="20"/>
  <c r="J18" i="16"/>
  <c r="BF26" i="20"/>
  <c r="L47" i="15"/>
  <c r="BH25" i="20"/>
  <c r="BI25" i="20"/>
  <c r="BZ12" i="6"/>
  <c r="BV27" i="3"/>
  <c r="BU16" i="9"/>
  <c r="G40" i="16" s="1"/>
  <c r="BU35" i="3"/>
  <c r="BR6" i="20"/>
  <c r="BZ11" i="6"/>
  <c r="CJ43" i="3"/>
  <c r="CF41" i="3"/>
  <c r="CF44" i="3" s="1"/>
  <c r="K6" i="17" s="1"/>
  <c r="BP4" i="20"/>
  <c r="BS23" i="9"/>
  <c r="BS26" i="9"/>
  <c r="N47" i="15" l="1"/>
  <c r="N52" i="15" s="1"/>
  <c r="BH5" i="20" s="1"/>
  <c r="Q21" i="15"/>
  <c r="BZ52" i="5"/>
  <c r="BZ51" i="5"/>
  <c r="BZ53" i="5"/>
  <c r="O28" i="15"/>
  <c r="O29" i="15" s="1"/>
  <c r="BI26" i="20" s="1"/>
  <c r="BZ13" i="6"/>
  <c r="L27" i="16" s="1"/>
  <c r="CA12" i="6"/>
  <c r="BW27" i="3"/>
  <c r="BS6" i="20"/>
  <c r="BV35" i="3"/>
  <c r="BV16" i="9"/>
  <c r="H40" i="16" s="1"/>
  <c r="CA11" i="6"/>
  <c r="CH19" i="3"/>
  <c r="CH40" i="3"/>
  <c r="CH41" i="3" s="1"/>
  <c r="CH44" i="3" s="1"/>
  <c r="M6" i="17" s="1"/>
  <c r="P42" i="15"/>
  <c r="Q42" i="15" s="1"/>
  <c r="BR20" i="9"/>
  <c r="BY56" i="5"/>
  <c r="BQ22" i="20" s="1"/>
  <c r="BY57" i="5"/>
  <c r="CG20" i="3"/>
  <c r="CG23" i="3" s="1"/>
  <c r="CI22" i="3"/>
  <c r="CJ48" i="3"/>
  <c r="CI50" i="3"/>
  <c r="N7" i="17" s="1"/>
  <c r="CF7" i="20"/>
  <c r="CO42" i="5"/>
  <c r="O45" i="15"/>
  <c r="BD16" i="20"/>
  <c r="K68" i="15"/>
  <c r="BR19" i="9"/>
  <c r="P41" i="15"/>
  <c r="Q41" i="15" s="1"/>
  <c r="BQ18" i="6"/>
  <c r="BR16" i="6"/>
  <c r="BR18" i="6" s="1"/>
  <c r="BT26" i="9"/>
  <c r="F64" i="16" s="1"/>
  <c r="BQ4" i="20"/>
  <c r="BT23" i="9"/>
  <c r="F44" i="16" s="1"/>
  <c r="BQ11" i="20"/>
  <c r="BQ12" i="20"/>
  <c r="K4" i="17"/>
  <c r="CC9" i="20"/>
  <c r="E44" i="16"/>
  <c r="BT64" i="5"/>
  <c r="BZ50" i="5"/>
  <c r="BZ46" i="5"/>
  <c r="BZ47" i="5"/>
  <c r="BT61" i="5"/>
  <c r="BT60" i="5"/>
  <c r="BT65" i="5"/>
  <c r="BT62" i="5"/>
  <c r="BR10" i="20"/>
  <c r="BZ48" i="5"/>
  <c r="BZ49" i="5"/>
  <c r="BT63" i="5"/>
  <c r="L5" i="16"/>
  <c r="L8" i="16" s="1"/>
  <c r="BV54" i="3"/>
  <c r="BU4" i="3"/>
  <c r="P43" i="15"/>
  <c r="Q43" i="15" s="1"/>
  <c r="BR21" i="9"/>
  <c r="CJ11" i="3"/>
  <c r="CK10" i="3"/>
  <c r="CK11" i="3" s="1"/>
  <c r="K8" i="16"/>
  <c r="BP18" i="20"/>
  <c r="BX18" i="9"/>
  <c r="E64" i="16"/>
  <c r="L55" i="15"/>
  <c r="L52" i="15"/>
  <c r="BJ25" i="20"/>
  <c r="BQ24" i="9"/>
  <c r="P37" i="15"/>
  <c r="BR14" i="9"/>
  <c r="CI12" i="3"/>
  <c r="CI13" i="3"/>
  <c r="BS67" i="5"/>
  <c r="BS66" i="5"/>
  <c r="CG41" i="3"/>
  <c r="CG44" i="3" s="1"/>
  <c r="L6" i="17" s="1"/>
  <c r="CK43" i="3"/>
  <c r="N55" i="15" l="1"/>
  <c r="CA53" i="5"/>
  <c r="CA52" i="5"/>
  <c r="CA51" i="5"/>
  <c r="O47" i="15"/>
  <c r="O55" i="15" s="1"/>
  <c r="CA13" i="6"/>
  <c r="M27" i="16" s="1"/>
  <c r="CJ12" i="3"/>
  <c r="CJ13" i="3"/>
  <c r="L18" i="16"/>
  <c r="BR12" i="20"/>
  <c r="BR11" i="20"/>
  <c r="BQ18" i="20"/>
  <c r="BY18" i="9"/>
  <c r="CI40" i="3"/>
  <c r="CI41" i="3" s="1"/>
  <c r="CI44" i="3" s="1"/>
  <c r="N6" i="17" s="1"/>
  <c r="CI19" i="3"/>
  <c r="BK23" i="20"/>
  <c r="BS77" i="5"/>
  <c r="P28" i="15"/>
  <c r="BQ3" i="6"/>
  <c r="BI28" i="20"/>
  <c r="CJ50" i="3"/>
  <c r="O7" i="17" s="1"/>
  <c r="CG7" i="20"/>
  <c r="CP42" i="5"/>
  <c r="CK48" i="3"/>
  <c r="BU62" i="5"/>
  <c r="BU65" i="5"/>
  <c r="CA49" i="5"/>
  <c r="BS10" i="20"/>
  <c r="BU64" i="5"/>
  <c r="CA46" i="5"/>
  <c r="BU60" i="5"/>
  <c r="CA48" i="5"/>
  <c r="CA50" i="5"/>
  <c r="CA47" i="5"/>
  <c r="BU61" i="5"/>
  <c r="M5" i="16"/>
  <c r="M8" i="16" s="1"/>
  <c r="BU63" i="5"/>
  <c r="BV4" i="3"/>
  <c r="BW54" i="3"/>
  <c r="BK19" i="20"/>
  <c r="BS78" i="5"/>
  <c r="Q37" i="15"/>
  <c r="P45" i="15"/>
  <c r="BJ28" i="20" s="1"/>
  <c r="K18" i="16"/>
  <c r="BU26" i="9"/>
  <c r="BU23" i="9"/>
  <c r="BR4" i="20"/>
  <c r="BZ56" i="5"/>
  <c r="BR22" i="20" s="1"/>
  <c r="BZ57" i="5"/>
  <c r="L68" i="15"/>
  <c r="BE16" i="20"/>
  <c r="CH20" i="3"/>
  <c r="CH23" i="3" s="1"/>
  <c r="CJ22" i="3"/>
  <c r="BQ3" i="9"/>
  <c r="BR3" i="9" s="1"/>
  <c r="BR24" i="9"/>
  <c r="BF5" i="20"/>
  <c r="CK12" i="3"/>
  <c r="CK13" i="3"/>
  <c r="BT67" i="5"/>
  <c r="BT66" i="5"/>
  <c r="CD9" i="20"/>
  <c r="L4" i="17"/>
  <c r="CB11" i="6"/>
  <c r="BX27" i="3"/>
  <c r="BW16" i="9"/>
  <c r="BW35" i="3"/>
  <c r="BT6" i="20"/>
  <c r="CB12" i="6"/>
  <c r="CB52" i="5" l="1"/>
  <c r="CB53" i="5"/>
  <c r="O52" i="15"/>
  <c r="BI5" i="20" s="1"/>
  <c r="CB13" i="6"/>
  <c r="N27" i="16" s="1"/>
  <c r="BL19" i="20"/>
  <c r="BT78" i="5"/>
  <c r="CE9" i="20"/>
  <c r="M4" i="17"/>
  <c r="BV26" i="9"/>
  <c r="H64" i="16" s="1"/>
  <c r="BS4" i="20"/>
  <c r="BV23" i="9"/>
  <c r="H44" i="16" s="1"/>
  <c r="CA57" i="5"/>
  <c r="CA56" i="5"/>
  <c r="BS22" i="20" s="1"/>
  <c r="BR3" i="6"/>
  <c r="BQ22" i="6"/>
  <c r="CI20" i="3"/>
  <c r="CI23" i="3" s="1"/>
  <c r="CK22" i="3"/>
  <c r="BV60" i="5"/>
  <c r="BV63" i="5"/>
  <c r="CB47" i="5"/>
  <c r="CB48" i="5"/>
  <c r="BV61" i="5"/>
  <c r="BV62" i="5"/>
  <c r="BV65" i="5"/>
  <c r="CB49" i="5"/>
  <c r="CB46" i="5"/>
  <c r="CB50" i="5"/>
  <c r="CB51" i="5"/>
  <c r="N5" i="16"/>
  <c r="N8" i="16" s="1"/>
  <c r="BT10" i="20"/>
  <c r="BV64" i="5"/>
  <c r="BX54" i="3"/>
  <c r="BW4" i="3"/>
  <c r="I40" i="16"/>
  <c r="BS19" i="9"/>
  <c r="BS22" i="9"/>
  <c r="BS20" i="9"/>
  <c r="BS16" i="6"/>
  <c r="BS14" i="9"/>
  <c r="BS17" i="6"/>
  <c r="BS21" i="9"/>
  <c r="P29" i="15"/>
  <c r="Q28" i="15"/>
  <c r="CJ19" i="3"/>
  <c r="CJ20" i="3" s="1"/>
  <c r="CJ23" i="3" s="1"/>
  <c r="CJ40" i="3"/>
  <c r="CJ41" i="3" s="1"/>
  <c r="CJ44" i="3" s="1"/>
  <c r="O6" i="17" s="1"/>
  <c r="Q6" i="17" s="1"/>
  <c r="H8" i="11" s="1"/>
  <c r="CC12" i="6"/>
  <c r="BY27" i="3"/>
  <c r="BX35" i="3"/>
  <c r="BX16" i="9"/>
  <c r="J40" i="16" s="1"/>
  <c r="BU6" i="20"/>
  <c r="CC11" i="6"/>
  <c r="BL23" i="20"/>
  <c r="BT77" i="5"/>
  <c r="CK19" i="3"/>
  <c r="CK20" i="3" s="1"/>
  <c r="CK23" i="3" s="1"/>
  <c r="CK40" i="3"/>
  <c r="CK41" i="3" s="1"/>
  <c r="CK44" i="3" s="1"/>
  <c r="P6" i="17" s="1"/>
  <c r="M68" i="15"/>
  <c r="BF16" i="20"/>
  <c r="G44" i="16"/>
  <c r="M18" i="16"/>
  <c r="BS12" i="20"/>
  <c r="BS11" i="20"/>
  <c r="CK50" i="3"/>
  <c r="P7" i="17" s="1"/>
  <c r="Q7" i="17" s="1"/>
  <c r="H9" i="11" s="1"/>
  <c r="CH7" i="20"/>
  <c r="CQ42" i="5"/>
  <c r="Q45" i="15"/>
  <c r="F18" i="11" s="1"/>
  <c r="BS3" i="5"/>
  <c r="E21" i="16"/>
  <c r="BR18" i="20"/>
  <c r="BZ18" i="9"/>
  <c r="G64" i="16"/>
  <c r="BU66" i="5"/>
  <c r="BU67" i="5"/>
  <c r="CC53" i="5" l="1"/>
  <c r="CC52" i="5"/>
  <c r="BS18" i="6"/>
  <c r="E28" i="16" s="1"/>
  <c r="BU78" i="5"/>
  <c r="BM19" i="20"/>
  <c r="F21" i="16"/>
  <c r="F24" i="16" s="1"/>
  <c r="BT3" i="5"/>
  <c r="BJ26" i="20"/>
  <c r="P47" i="15"/>
  <c r="Q29" i="15"/>
  <c r="F15" i="11" s="1"/>
  <c r="F19" i="11" s="1"/>
  <c r="BS3" i="6"/>
  <c r="BS22" i="6" s="1"/>
  <c r="P63" i="15"/>
  <c r="P65" i="15" s="1"/>
  <c r="BR22" i="6"/>
  <c r="BG16" i="20"/>
  <c r="N68" i="15"/>
  <c r="CC46" i="5"/>
  <c r="CC48" i="5"/>
  <c r="CC51" i="5"/>
  <c r="O5" i="16"/>
  <c r="BW61" i="5"/>
  <c r="BW64" i="5"/>
  <c r="CC49" i="5"/>
  <c r="BW62" i="5"/>
  <c r="CC47" i="5"/>
  <c r="CC50" i="5"/>
  <c r="BW63" i="5"/>
  <c r="BW65" i="5"/>
  <c r="BW60" i="5"/>
  <c r="BU10" i="20"/>
  <c r="BX4" i="3"/>
  <c r="BY54" i="3"/>
  <c r="O4" i="17"/>
  <c r="CG9" i="20"/>
  <c r="E43" i="16"/>
  <c r="E42" i="16"/>
  <c r="BT12" i="20"/>
  <c r="BT11" i="20"/>
  <c r="CB57" i="5"/>
  <c r="CB56" i="5"/>
  <c r="BT22" i="20" s="1"/>
  <c r="BV66" i="5"/>
  <c r="BV67" i="5"/>
  <c r="E24" i="16"/>
  <c r="BM23" i="20"/>
  <c r="BU77" i="5"/>
  <c r="CC13" i="6"/>
  <c r="O27" i="16" s="1"/>
  <c r="CD11" i="6"/>
  <c r="BY35" i="3"/>
  <c r="CD12" i="6"/>
  <c r="CE12" i="6" s="1"/>
  <c r="BZ27" i="3"/>
  <c r="BY16" i="9"/>
  <c r="K40" i="16" s="1"/>
  <c r="BV6" i="20"/>
  <c r="BW23" i="9"/>
  <c r="BW26" i="9"/>
  <c r="BT4" i="20"/>
  <c r="N18" i="16"/>
  <c r="CH9" i="20"/>
  <c r="P4" i="17"/>
  <c r="E37" i="16"/>
  <c r="BS24" i="9"/>
  <c r="E41" i="16"/>
  <c r="N4" i="17"/>
  <c r="CF9" i="20"/>
  <c r="CA18" i="9"/>
  <c r="BS18" i="20"/>
  <c r="BT14" i="9"/>
  <c r="BT22" i="9"/>
  <c r="BT19" i="9"/>
  <c r="F41" i="16" s="1"/>
  <c r="BT17" i="6"/>
  <c r="BT21" i="9"/>
  <c r="BT20" i="9"/>
  <c r="F42" i="16" s="1"/>
  <c r="BT16" i="6"/>
  <c r="Q4" i="17" l="1"/>
  <c r="H6" i="11" s="1"/>
  <c r="CD52" i="5"/>
  <c r="CD53" i="5"/>
  <c r="F20" i="11"/>
  <c r="F24" i="11"/>
  <c r="I44" i="16"/>
  <c r="G21" i="16"/>
  <c r="BU3" i="5"/>
  <c r="O8" i="16"/>
  <c r="O68" i="15"/>
  <c r="BH16" i="20"/>
  <c r="E49" i="16"/>
  <c r="H49" i="16"/>
  <c r="K49" i="16"/>
  <c r="M49" i="16"/>
  <c r="P49" i="16"/>
  <c r="F49" i="16"/>
  <c r="L49" i="16"/>
  <c r="I49" i="16"/>
  <c r="G49" i="16"/>
  <c r="J49" i="16"/>
  <c r="N49" i="16"/>
  <c r="O49" i="16"/>
  <c r="Q65" i="15"/>
  <c r="BL25" i="20"/>
  <c r="CD48" i="5"/>
  <c r="CD51" i="5"/>
  <c r="CD47" i="5"/>
  <c r="BX61" i="5"/>
  <c r="BX65" i="5"/>
  <c r="BX60" i="5"/>
  <c r="CD46" i="5"/>
  <c r="CD49" i="5"/>
  <c r="BX62" i="5"/>
  <c r="BV10" i="20"/>
  <c r="BX64" i="5"/>
  <c r="CD50" i="5"/>
  <c r="BX63" i="5"/>
  <c r="P5" i="16"/>
  <c r="P8" i="16" s="1"/>
  <c r="BZ54" i="3"/>
  <c r="BY4" i="3"/>
  <c r="CB18" i="9"/>
  <c r="BT18" i="20"/>
  <c r="BX23" i="9"/>
  <c r="J44" i="16" s="1"/>
  <c r="BX26" i="9"/>
  <c r="J64" i="16" s="1"/>
  <c r="BU4" i="20"/>
  <c r="P55" i="15"/>
  <c r="Q55" i="15" s="1"/>
  <c r="P52" i="15"/>
  <c r="Q47" i="15"/>
  <c r="BT18" i="6"/>
  <c r="BS3" i="9"/>
  <c r="CD13" i="6"/>
  <c r="P27" i="16" s="1"/>
  <c r="Q27" i="16" s="1"/>
  <c r="CE11" i="6"/>
  <c r="CE13" i="6" s="1"/>
  <c r="BN19" i="20"/>
  <c r="BV78" i="5"/>
  <c r="BU12" i="20"/>
  <c r="BU11" i="20"/>
  <c r="E29" i="16"/>
  <c r="BU17" i="6"/>
  <c r="BU22" i="9"/>
  <c r="BU16" i="6"/>
  <c r="BU14" i="9"/>
  <c r="BU19" i="9"/>
  <c r="BU21" i="9"/>
  <c r="BU20" i="9"/>
  <c r="G42" i="16" s="1"/>
  <c r="F43" i="16"/>
  <c r="F37" i="16"/>
  <c r="BT24" i="9"/>
  <c r="BT3" i="9" s="1"/>
  <c r="E45" i="16"/>
  <c r="I64" i="16"/>
  <c r="CA27" i="3"/>
  <c r="CF12" i="6"/>
  <c r="CF11" i="6"/>
  <c r="BW6" i="20"/>
  <c r="BZ35" i="3"/>
  <c r="BZ16" i="9"/>
  <c r="L40" i="16" s="1"/>
  <c r="BK25" i="20"/>
  <c r="BN23" i="20"/>
  <c r="BV77" i="5"/>
  <c r="BW67" i="5"/>
  <c r="BW66" i="5"/>
  <c r="CC57" i="5"/>
  <c r="CC56" i="5"/>
  <c r="BU22" i="20" s="1"/>
  <c r="E63" i="16"/>
  <c r="E65" i="16" s="1"/>
  <c r="CF52" i="5" l="1"/>
  <c r="CF53" i="5"/>
  <c r="G43" i="16"/>
  <c r="E47" i="16"/>
  <c r="E55" i="16" s="1"/>
  <c r="BT3" i="6"/>
  <c r="BT22" i="6" s="1"/>
  <c r="F28" i="16"/>
  <c r="Q5" i="16"/>
  <c r="G7" i="11" s="1"/>
  <c r="CC18" i="9"/>
  <c r="BU18" i="20"/>
  <c r="BO23" i="20"/>
  <c r="BW77" i="5"/>
  <c r="CF13" i="6"/>
  <c r="E27" i="17" s="1"/>
  <c r="F45" i="16"/>
  <c r="BL28" i="20" s="1"/>
  <c r="G41" i="16"/>
  <c r="BY7" i="3"/>
  <c r="BV4" i="20"/>
  <c r="BY23" i="9"/>
  <c r="K44" i="16" s="1"/>
  <c r="BY26" i="9"/>
  <c r="Q49" i="16"/>
  <c r="G22" i="11" s="1"/>
  <c r="O18" i="16"/>
  <c r="Q8" i="16"/>
  <c r="G10" i="11" s="1"/>
  <c r="G24" i="16"/>
  <c r="BO19" i="20"/>
  <c r="BW78" i="5"/>
  <c r="BU24" i="9"/>
  <c r="BU3" i="9" s="1"/>
  <c r="G37" i="16"/>
  <c r="BK26" i="20"/>
  <c r="BV14" i="9"/>
  <c r="BV16" i="6"/>
  <c r="BV22" i="9"/>
  <c r="BV17" i="6"/>
  <c r="BV21" i="9"/>
  <c r="BV19" i="9"/>
  <c r="H41" i="16" s="1"/>
  <c r="BV20" i="9"/>
  <c r="H42" i="16" s="1"/>
  <c r="BJ5" i="20"/>
  <c r="Q52" i="15"/>
  <c r="CD57" i="5"/>
  <c r="CD56" i="5"/>
  <c r="BV22" i="20" s="1"/>
  <c r="F26" i="11"/>
  <c r="F25" i="11"/>
  <c r="BV3" i="5"/>
  <c r="H21" i="16"/>
  <c r="H24" i="16" s="1"/>
  <c r="CF49" i="5"/>
  <c r="E5" i="17"/>
  <c r="BY60" i="5"/>
  <c r="BY63" i="5"/>
  <c r="CF47" i="5"/>
  <c r="BY61" i="5"/>
  <c r="CF50" i="5"/>
  <c r="BY64" i="5"/>
  <c r="BW10" i="20"/>
  <c r="CF48" i="5"/>
  <c r="BY62" i="5"/>
  <c r="BY65" i="5"/>
  <c r="CF51" i="5"/>
  <c r="CF46" i="5"/>
  <c r="BZ4" i="3"/>
  <c r="CA54" i="3"/>
  <c r="CA35" i="3"/>
  <c r="CG11" i="6"/>
  <c r="CB27" i="3"/>
  <c r="BX6" i="20"/>
  <c r="CG12" i="6"/>
  <c r="CA16" i="9"/>
  <c r="M40" i="16" s="1"/>
  <c r="BK28" i="20"/>
  <c r="BU18" i="6"/>
  <c r="P18" i="16"/>
  <c r="BV12" i="20"/>
  <c r="BV11" i="20"/>
  <c r="BX67" i="5"/>
  <c r="BX66" i="5"/>
  <c r="P68" i="15"/>
  <c r="BI16" i="20"/>
  <c r="CG52" i="5" l="1"/>
  <c r="CG53" i="5"/>
  <c r="E52" i="16"/>
  <c r="BK5" i="20" s="1"/>
  <c r="CG13" i="6"/>
  <c r="F27" i="17" s="1"/>
  <c r="BN25" i="20"/>
  <c r="CD18" i="9"/>
  <c r="BV18" i="20"/>
  <c r="BW17" i="6"/>
  <c r="BW21" i="9"/>
  <c r="BW22" i="9"/>
  <c r="BW19" i="9"/>
  <c r="I41" i="16" s="1"/>
  <c r="BW16" i="6"/>
  <c r="BW14" i="9"/>
  <c r="BW20" i="9"/>
  <c r="BM25" i="20"/>
  <c r="E68" i="16"/>
  <c r="BJ16" i="20"/>
  <c r="BP23" i="20"/>
  <c r="BX77" i="5"/>
  <c r="CH12" i="6"/>
  <c r="BY6" i="20"/>
  <c r="CC27" i="3"/>
  <c r="CH11" i="6"/>
  <c r="CB16" i="9"/>
  <c r="N40" i="16" s="1"/>
  <c r="CB35" i="3"/>
  <c r="BZ23" i="9"/>
  <c r="BW4" i="20"/>
  <c r="BZ26" i="9"/>
  <c r="L64" i="16" s="1"/>
  <c r="BY67" i="5"/>
  <c r="BY66" i="5"/>
  <c r="G12" i="11"/>
  <c r="F29" i="16"/>
  <c r="BX78" i="5"/>
  <c r="BP19" i="20"/>
  <c r="CF57" i="5"/>
  <c r="CF56" i="5"/>
  <c r="BW22" i="20" s="1"/>
  <c r="E8" i="17"/>
  <c r="BV18" i="6"/>
  <c r="K64" i="16"/>
  <c r="I21" i="16"/>
  <c r="I24" i="16" s="1"/>
  <c r="BW3" i="5"/>
  <c r="F63" i="16"/>
  <c r="F65" i="16" s="1"/>
  <c r="BU3" i="6"/>
  <c r="BU22" i="6" s="1"/>
  <c r="G63" i="16" s="1"/>
  <c r="G65" i="16" s="1"/>
  <c r="G28" i="16"/>
  <c r="G29" i="16" s="1"/>
  <c r="BM26" i="20" s="1"/>
  <c r="CG48" i="5"/>
  <c r="CG51" i="5"/>
  <c r="CG46" i="5"/>
  <c r="BX10" i="20"/>
  <c r="BZ60" i="5"/>
  <c r="BZ63" i="5"/>
  <c r="CG47" i="5"/>
  <c r="BZ61" i="5"/>
  <c r="CG50" i="5"/>
  <c r="BZ64" i="5"/>
  <c r="F5" i="17"/>
  <c r="F8" i="17" s="1"/>
  <c r="CG49" i="5"/>
  <c r="BZ62" i="5"/>
  <c r="BZ65" i="5"/>
  <c r="CA4" i="3"/>
  <c r="CB54" i="3"/>
  <c r="BW11" i="20"/>
  <c r="BW12" i="20"/>
  <c r="H43" i="16"/>
  <c r="H37" i="16"/>
  <c r="BV24" i="9"/>
  <c r="G45" i="16"/>
  <c r="Q18" i="16"/>
  <c r="CH52" i="5" l="1"/>
  <c r="CH53" i="5"/>
  <c r="BW18" i="6"/>
  <c r="I28" i="16" s="1"/>
  <c r="I29" i="16" s="1"/>
  <c r="BO26" i="20" s="1"/>
  <c r="CH13" i="6"/>
  <c r="G27" i="17" s="1"/>
  <c r="H28" i="16"/>
  <c r="H29" i="16" s="1"/>
  <c r="BV3" i="6"/>
  <c r="BV22" i="6" s="1"/>
  <c r="BW18" i="20"/>
  <c r="CF18" i="9"/>
  <c r="BL26" i="20"/>
  <c r="F47" i="16"/>
  <c r="G17" i="11"/>
  <c r="G13" i="11"/>
  <c r="BQ19" i="20"/>
  <c r="BY78" i="5"/>
  <c r="L44" i="16"/>
  <c r="CD27" i="3"/>
  <c r="CC16" i="9"/>
  <c r="O40" i="16" s="1"/>
  <c r="CI12" i="6"/>
  <c r="CC35" i="3"/>
  <c r="CI53" i="5" s="1"/>
  <c r="BZ6" i="20"/>
  <c r="CI11" i="6"/>
  <c r="G47" i="16"/>
  <c r="BW3" i="6"/>
  <c r="BW22" i="6" s="1"/>
  <c r="I63" i="16" s="1"/>
  <c r="I65" i="16" s="1"/>
  <c r="H45" i="16"/>
  <c r="BN28" i="20" s="1"/>
  <c r="BZ66" i="5"/>
  <c r="BZ67" i="5"/>
  <c r="E18" i="17"/>
  <c r="CH46" i="5"/>
  <c r="CH48" i="5"/>
  <c r="CA63" i="5"/>
  <c r="CA60" i="5"/>
  <c r="CA62" i="5"/>
  <c r="CH50" i="5"/>
  <c r="CA65" i="5"/>
  <c r="CH47" i="5"/>
  <c r="CA64" i="5"/>
  <c r="G5" i="17"/>
  <c r="G8" i="17" s="1"/>
  <c r="CH51" i="5"/>
  <c r="CA61" i="5"/>
  <c r="CH49" i="5"/>
  <c r="BY10" i="20"/>
  <c r="CB4" i="3"/>
  <c r="CC54" i="3"/>
  <c r="BX11" i="20"/>
  <c r="BX12" i="20"/>
  <c r="BX14" i="9"/>
  <c r="BX20" i="9"/>
  <c r="J42" i="16" s="1"/>
  <c r="BX21" i="9"/>
  <c r="BX16" i="6"/>
  <c r="BX19" i="9"/>
  <c r="BX17" i="6"/>
  <c r="BX22" i="9"/>
  <c r="BK16" i="20"/>
  <c r="I42" i="16"/>
  <c r="CE18" i="9"/>
  <c r="BV3" i="9"/>
  <c r="BM28" i="20"/>
  <c r="BX4" i="20"/>
  <c r="CA26" i="9"/>
  <c r="CA23" i="9"/>
  <c r="M44" i="16" s="1"/>
  <c r="F18" i="17"/>
  <c r="CG57" i="5"/>
  <c r="CG56" i="5"/>
  <c r="BX22" i="20" s="1"/>
  <c r="BO25" i="20"/>
  <c r="BY77" i="5"/>
  <c r="BQ23" i="20"/>
  <c r="BX3" i="5"/>
  <c r="J21" i="16"/>
  <c r="I37" i="16"/>
  <c r="BW24" i="9"/>
  <c r="BW3" i="9" s="1"/>
  <c r="I43" i="16"/>
  <c r="CG18" i="9" l="1"/>
  <c r="BX18" i="20"/>
  <c r="M64" i="16"/>
  <c r="J43" i="16"/>
  <c r="BY4" i="20"/>
  <c r="CB26" i="9"/>
  <c r="N64" i="16" s="1"/>
  <c r="CB23" i="9"/>
  <c r="N44" i="16" s="1"/>
  <c r="CD35" i="3"/>
  <c r="CJ53" i="5" s="1"/>
  <c r="CA6" i="20"/>
  <c r="CE27" i="3"/>
  <c r="CD16" i="9"/>
  <c r="CJ12" i="6"/>
  <c r="CJ11" i="6"/>
  <c r="F55" i="16"/>
  <c r="F52" i="16"/>
  <c r="H63" i="16"/>
  <c r="H65" i="16" s="1"/>
  <c r="BY11" i="20"/>
  <c r="BY12" i="20"/>
  <c r="G18" i="17"/>
  <c r="BZ78" i="5"/>
  <c r="BR19" i="20"/>
  <c r="CB61" i="5"/>
  <c r="CB64" i="5"/>
  <c r="CB60" i="5"/>
  <c r="BZ10" i="20"/>
  <c r="CB62" i="5"/>
  <c r="CI47" i="5"/>
  <c r="H5" i="17"/>
  <c r="CB65" i="5"/>
  <c r="CB63" i="5"/>
  <c r="CI48" i="5"/>
  <c r="CI51" i="5"/>
  <c r="CI50" i="5"/>
  <c r="CI46" i="5"/>
  <c r="CI49" i="5"/>
  <c r="CI52" i="5"/>
  <c r="CC4" i="3"/>
  <c r="CD54" i="3"/>
  <c r="BN26" i="20"/>
  <c r="H47" i="16"/>
  <c r="I45" i="16"/>
  <c r="J41" i="16"/>
  <c r="BX24" i="9"/>
  <c r="BX3" i="9" s="1"/>
  <c r="J37" i="16"/>
  <c r="CH56" i="5"/>
  <c r="BY22" i="20" s="1"/>
  <c r="CH57" i="5"/>
  <c r="BZ77" i="5"/>
  <c r="BR23" i="20"/>
  <c r="G55" i="16"/>
  <c r="G52" i="16"/>
  <c r="BM5" i="20" s="1"/>
  <c r="J24" i="16"/>
  <c r="BY3" i="5"/>
  <c r="K21" i="16"/>
  <c r="K24" i="16" s="1"/>
  <c r="BX18" i="6"/>
  <c r="CA67" i="5"/>
  <c r="CA66" i="5"/>
  <c r="CI13" i="6"/>
  <c r="H27" i="17" s="1"/>
  <c r="BY21" i="9"/>
  <c r="BY20" i="9"/>
  <c r="K42" i="16" s="1"/>
  <c r="BY16" i="6"/>
  <c r="BY22" i="9"/>
  <c r="BY17" i="6"/>
  <c r="BY14" i="9"/>
  <c r="BY19" i="9"/>
  <c r="K41" i="16" s="1"/>
  <c r="K43" i="16" l="1"/>
  <c r="J45" i="16"/>
  <c r="BP28" i="20" s="1"/>
  <c r="K37" i="16"/>
  <c r="BY24" i="9"/>
  <c r="BY3" i="9" s="1"/>
  <c r="CA78" i="5"/>
  <c r="BS19" i="20"/>
  <c r="L21" i="16"/>
  <c r="BZ3" i="5"/>
  <c r="BO28" i="20"/>
  <c r="I47" i="16"/>
  <c r="CC26" i="9"/>
  <c r="O64" i="16" s="1"/>
  <c r="CC23" i="9"/>
  <c r="O44" i="16" s="1"/>
  <c r="BZ4" i="20"/>
  <c r="BZ11" i="20"/>
  <c r="BZ12" i="20"/>
  <c r="CJ51" i="5"/>
  <c r="CC62" i="5"/>
  <c r="CC64" i="5"/>
  <c r="CC60" i="5"/>
  <c r="CJ46" i="5"/>
  <c r="CJ48" i="5"/>
  <c r="CJ50" i="5"/>
  <c r="CA10" i="20"/>
  <c r="CC65" i="5"/>
  <c r="CJ52" i="5"/>
  <c r="CC63" i="5"/>
  <c r="CJ49" i="5"/>
  <c r="CC61" i="5"/>
  <c r="CJ47" i="5"/>
  <c r="I5" i="17"/>
  <c r="I8" i="17" s="1"/>
  <c r="CE54" i="3"/>
  <c r="CD4" i="3"/>
  <c r="CH18" i="9"/>
  <c r="BY18" i="20"/>
  <c r="H55" i="16"/>
  <c r="H52" i="16"/>
  <c r="BN5" i="20" s="1"/>
  <c r="H8" i="17"/>
  <c r="CB67" i="5"/>
  <c r="CB66" i="5"/>
  <c r="BZ14" i="9"/>
  <c r="BZ20" i="9"/>
  <c r="L42" i="16" s="1"/>
  <c r="BZ16" i="6"/>
  <c r="BZ22" i="9"/>
  <c r="BZ17" i="6"/>
  <c r="BZ21" i="9"/>
  <c r="BZ19" i="9"/>
  <c r="L41" i="16" s="1"/>
  <c r="BL5" i="20"/>
  <c r="P40" i="16"/>
  <c r="Q40" i="16" s="1"/>
  <c r="CE16" i="9"/>
  <c r="BX3" i="6"/>
  <c r="BX22" i="6" s="1"/>
  <c r="J28" i="16"/>
  <c r="BP25" i="20"/>
  <c r="F68" i="16"/>
  <c r="CK11" i="6"/>
  <c r="CK12" i="6"/>
  <c r="CF27" i="3"/>
  <c r="CB6" i="20"/>
  <c r="CE35" i="3"/>
  <c r="CK53" i="5" s="1"/>
  <c r="BY18" i="6"/>
  <c r="CA77" i="5"/>
  <c r="BS23" i="20"/>
  <c r="BQ25" i="20"/>
  <c r="CI56" i="5"/>
  <c r="BZ22" i="20" s="1"/>
  <c r="CI57" i="5"/>
  <c r="CJ13" i="6"/>
  <c r="I27" i="17" s="1"/>
  <c r="K45" i="16" l="1"/>
  <c r="BQ28" i="20" s="1"/>
  <c r="BZ18" i="6"/>
  <c r="BZ3" i="6" s="1"/>
  <c r="BZ22" i="6" s="1"/>
  <c r="L63" i="16" s="1"/>
  <c r="L65" i="16" s="1"/>
  <c r="L43" i="16"/>
  <c r="M21" i="16"/>
  <c r="M24" i="16" s="1"/>
  <c r="CA3" i="5"/>
  <c r="BL16" i="20"/>
  <c r="G68" i="16"/>
  <c r="BT19" i="20"/>
  <c r="CB78" i="5"/>
  <c r="CD26" i="9"/>
  <c r="CA4" i="20"/>
  <c r="CD23" i="9"/>
  <c r="CJ57" i="5"/>
  <c r="CJ56" i="5"/>
  <c r="CA16" i="6"/>
  <c r="CA20" i="9"/>
  <c r="M42" i="16" s="1"/>
  <c r="CA17" i="6"/>
  <c r="CA14" i="9"/>
  <c r="CA21" i="9"/>
  <c r="CA22" i="9"/>
  <c r="CA19" i="9"/>
  <c r="M41" i="16" s="1"/>
  <c r="CL11" i="6"/>
  <c r="CL12" i="6"/>
  <c r="CF35" i="3"/>
  <c r="CL53" i="5" s="1"/>
  <c r="CG27" i="3"/>
  <c r="CC6" i="20"/>
  <c r="CF16" i="9"/>
  <c r="J29" i="16"/>
  <c r="CA12" i="20"/>
  <c r="CA11" i="20"/>
  <c r="CC67" i="5"/>
  <c r="CC66" i="5"/>
  <c r="J63" i="16"/>
  <c r="J65" i="16" s="1"/>
  <c r="L37" i="16"/>
  <c r="BZ24" i="9"/>
  <c r="BZ3" i="9" s="1"/>
  <c r="H18" i="17"/>
  <c r="I18" i="17"/>
  <c r="I55" i="16"/>
  <c r="I52" i="16"/>
  <c r="L24" i="16"/>
  <c r="CI18" i="9"/>
  <c r="BZ18" i="20"/>
  <c r="K28" i="16"/>
  <c r="K29" i="16" s="1"/>
  <c r="BY3" i="6"/>
  <c r="BY22" i="6" s="1"/>
  <c r="K63" i="16" s="1"/>
  <c r="K65" i="16" s="1"/>
  <c r="CD60" i="5"/>
  <c r="CK47" i="5"/>
  <c r="CK50" i="5"/>
  <c r="CD61" i="5"/>
  <c r="CD63" i="5"/>
  <c r="CD65" i="5"/>
  <c r="CB10" i="20"/>
  <c r="CD62" i="5"/>
  <c r="CK52" i="5"/>
  <c r="CK46" i="5"/>
  <c r="CK49" i="5"/>
  <c r="CK51" i="5"/>
  <c r="J5" i="17"/>
  <c r="CK48" i="5"/>
  <c r="CD64" i="5"/>
  <c r="CE4" i="3"/>
  <c r="CB4" i="20" s="1"/>
  <c r="CF54" i="3"/>
  <c r="CK13" i="6"/>
  <c r="J27" i="17" s="1"/>
  <c r="CB77" i="5"/>
  <c r="BT23" i="20"/>
  <c r="L28" i="16" l="1"/>
  <c r="L29" i="16" s="1"/>
  <c r="BR26" i="20" s="1"/>
  <c r="M43" i="16"/>
  <c r="CL13" i="6"/>
  <c r="K27" i="17" s="1"/>
  <c r="CK57" i="5"/>
  <c r="CK56" i="5"/>
  <c r="E40" i="17"/>
  <c r="CA18" i="6"/>
  <c r="P44" i="16"/>
  <c r="Q44" i="16" s="1"/>
  <c r="CE23" i="9"/>
  <c r="N21" i="16"/>
  <c r="CB3" i="5"/>
  <c r="CB12" i="20"/>
  <c r="CB11" i="20"/>
  <c r="BQ26" i="20"/>
  <c r="K47" i="16"/>
  <c r="BR25" i="20"/>
  <c r="BU23" i="20"/>
  <c r="CC77" i="5"/>
  <c r="CA24" i="9"/>
  <c r="CA3" i="9" s="1"/>
  <c r="M37" i="16"/>
  <c r="CJ77" i="5"/>
  <c r="CA22" i="20"/>
  <c r="BO5" i="20"/>
  <c r="L45" i="16"/>
  <c r="CC78" i="5"/>
  <c r="BU19" i="20"/>
  <c r="CG16" i="9"/>
  <c r="F40" i="17" s="1"/>
  <c r="CM11" i="6"/>
  <c r="CH27" i="3"/>
  <c r="CM12" i="6"/>
  <c r="CG35" i="3"/>
  <c r="CM53" i="5" s="1"/>
  <c r="CD6" i="20"/>
  <c r="CJ78" i="5"/>
  <c r="CJ18" i="9"/>
  <c r="CA18" i="20"/>
  <c r="P64" i="16"/>
  <c r="CE26" i="9"/>
  <c r="BS25" i="20"/>
  <c r="J8" i="17"/>
  <c r="CD66" i="5"/>
  <c r="CD67" i="5"/>
  <c r="BP26" i="20"/>
  <c r="J47" i="16"/>
  <c r="CL50" i="5"/>
  <c r="CL51" i="5"/>
  <c r="CL47" i="5"/>
  <c r="CL52" i="5"/>
  <c r="CL49" i="5"/>
  <c r="CC10" i="20"/>
  <c r="CL48" i="5"/>
  <c r="K5" i="17"/>
  <c r="K8" i="17" s="1"/>
  <c r="K18" i="17" s="1"/>
  <c r="CL46" i="5"/>
  <c r="CG54" i="3"/>
  <c r="CF4" i="3"/>
  <c r="CB14" i="9"/>
  <c r="CB21" i="9"/>
  <c r="CB22" i="9"/>
  <c r="CB16" i="6"/>
  <c r="CB19" i="9"/>
  <c r="N41" i="16" s="1"/>
  <c r="CB17" i="6"/>
  <c r="CB20" i="9"/>
  <c r="N42" i="16" s="1"/>
  <c r="BM16" i="20"/>
  <c r="H68" i="16"/>
  <c r="M45" i="16" l="1"/>
  <c r="BS28" i="20" s="1"/>
  <c r="L47" i="16"/>
  <c r="L55" i="16" s="1"/>
  <c r="CM13" i="6"/>
  <c r="L27" i="17" s="1"/>
  <c r="CB18" i="6"/>
  <c r="N28" i="16" s="1"/>
  <c r="N29" i="16" s="1"/>
  <c r="BT26" i="20" s="1"/>
  <c r="J55" i="16"/>
  <c r="J52" i="16"/>
  <c r="J18" i="17"/>
  <c r="CJ19" i="9"/>
  <c r="I41" i="17" s="1"/>
  <c r="CJ22" i="9"/>
  <c r="CJ17" i="6"/>
  <c r="CJ16" i="6"/>
  <c r="CJ20" i="9"/>
  <c r="I42" i="17" s="1"/>
  <c r="CN12" i="6"/>
  <c r="CH16" i="9"/>
  <c r="G40" i="17" s="1"/>
  <c r="CI27" i="3"/>
  <c r="CH35" i="3"/>
  <c r="CN53" i="5" s="1"/>
  <c r="CE6" i="20"/>
  <c r="CN11" i="6"/>
  <c r="CC16" i="6"/>
  <c r="CC22" i="9"/>
  <c r="CC19" i="9"/>
  <c r="O41" i="16" s="1"/>
  <c r="CC17" i="6"/>
  <c r="CC14" i="9"/>
  <c r="CC21" i="9"/>
  <c r="CC20" i="9"/>
  <c r="O42" i="16" s="1"/>
  <c r="CC4" i="20"/>
  <c r="CF26" i="9"/>
  <c r="CF23" i="9"/>
  <c r="E44" i="17" s="1"/>
  <c r="BV19" i="20"/>
  <c r="CD78" i="5"/>
  <c r="O21" i="16"/>
  <c r="O24" i="16" s="1"/>
  <c r="CC3" i="5"/>
  <c r="CK77" i="5"/>
  <c r="CB22" i="20"/>
  <c r="CC11" i="20"/>
  <c r="CC12" i="20"/>
  <c r="CD77" i="5"/>
  <c r="BV23" i="20"/>
  <c r="CM50" i="5"/>
  <c r="CM48" i="5"/>
  <c r="L5" i="17"/>
  <c r="L8" i="17" s="1"/>
  <c r="CM49" i="5"/>
  <c r="CD10" i="20"/>
  <c r="CM52" i="5"/>
  <c r="CM46" i="5"/>
  <c r="CM51" i="5"/>
  <c r="CM47" i="5"/>
  <c r="CH54" i="3"/>
  <c r="CG4" i="3"/>
  <c r="BR28" i="20"/>
  <c r="I21" i="17"/>
  <c r="I24" i="17" s="1"/>
  <c r="CJ3" i="5"/>
  <c r="K55" i="16"/>
  <c r="K52" i="16"/>
  <c r="BQ5" i="20" s="1"/>
  <c r="CA3" i="6"/>
  <c r="CA22" i="6" s="1"/>
  <c r="M63" i="16" s="1"/>
  <c r="M65" i="16" s="1"/>
  <c r="M28" i="16"/>
  <c r="CK78" i="5"/>
  <c r="CB18" i="20"/>
  <c r="CK18" i="9"/>
  <c r="N43" i="16"/>
  <c r="I68" i="16"/>
  <c r="BN16" i="20"/>
  <c r="N37" i="16"/>
  <c r="CB24" i="9"/>
  <c r="CB3" i="9" s="1"/>
  <c r="CL56" i="5"/>
  <c r="CL57" i="5"/>
  <c r="N24" i="16"/>
  <c r="O43" i="16" l="1"/>
  <c r="L52" i="16"/>
  <c r="BR5" i="20" s="1"/>
  <c r="CB3" i="6"/>
  <c r="CB22" i="6" s="1"/>
  <c r="N63" i="16" s="1"/>
  <c r="N65" i="16" s="1"/>
  <c r="CC18" i="6"/>
  <c r="O28" i="16" s="1"/>
  <c r="O29" i="16" s="1"/>
  <c r="BU26" i="20" s="1"/>
  <c r="CJ18" i="6"/>
  <c r="I28" i="17" s="1"/>
  <c r="I29" i="17" s="1"/>
  <c r="CA26" i="20" s="1"/>
  <c r="CC18" i="20"/>
  <c r="CL78" i="5"/>
  <c r="CL18" i="9"/>
  <c r="CD12" i="20"/>
  <c r="CD11" i="20"/>
  <c r="BP5" i="20"/>
  <c r="BT25" i="20"/>
  <c r="CL77" i="5"/>
  <c r="CC22" i="20"/>
  <c r="BO16" i="20"/>
  <c r="J68" i="16"/>
  <c r="CK22" i="9"/>
  <c r="CK16" i="6"/>
  <c r="CK14" i="9"/>
  <c r="CK21" i="9"/>
  <c r="CK17" i="6"/>
  <c r="CK20" i="9"/>
  <c r="J42" i="17" s="1"/>
  <c r="CK19" i="9"/>
  <c r="J41" i="17" s="1"/>
  <c r="BU25" i="20"/>
  <c r="E64" i="17"/>
  <c r="CF61" i="5"/>
  <c r="CF63" i="5"/>
  <c r="CF65" i="5"/>
  <c r="M5" i="17"/>
  <c r="CN47" i="5"/>
  <c r="CE10" i="20"/>
  <c r="CN52" i="5"/>
  <c r="CN49" i="5"/>
  <c r="CN51" i="5"/>
  <c r="CF62" i="5"/>
  <c r="CN46" i="5"/>
  <c r="CN48" i="5"/>
  <c r="CN50" i="5"/>
  <c r="CF60" i="5"/>
  <c r="CF64" i="5"/>
  <c r="CH4" i="3"/>
  <c r="CI54" i="3"/>
  <c r="M29" i="16"/>
  <c r="CD4" i="20"/>
  <c r="CG23" i="9"/>
  <c r="F44" i="17" s="1"/>
  <c r="CG26" i="9"/>
  <c r="F64" i="17" s="1"/>
  <c r="CM57" i="5"/>
  <c r="CM56" i="5"/>
  <c r="L18" i="17"/>
  <c r="CD3" i="5"/>
  <c r="CE3" i="5" s="1"/>
  <c r="P21" i="16"/>
  <c r="CE77" i="5"/>
  <c r="CD21" i="9"/>
  <c r="CD19" i="9"/>
  <c r="CD14" i="9"/>
  <c r="CD20" i="9"/>
  <c r="CD16" i="6"/>
  <c r="CD22" i="9"/>
  <c r="CE22" i="9" s="1"/>
  <c r="CD17" i="6"/>
  <c r="CE17" i="6" s="1"/>
  <c r="O37" i="16"/>
  <c r="CC24" i="9"/>
  <c r="CC3" i="9" s="1"/>
  <c r="CI16" i="9"/>
  <c r="CJ27" i="3"/>
  <c r="CO12" i="6"/>
  <c r="CF6" i="20"/>
  <c r="CO11" i="6"/>
  <c r="CI35" i="3"/>
  <c r="N45" i="16"/>
  <c r="CA25" i="20"/>
  <c r="CK3" i="5"/>
  <c r="J21" i="17"/>
  <c r="J24" i="17" s="1"/>
  <c r="CN13" i="6"/>
  <c r="M27" i="17" s="1"/>
  <c r="O45" i="16" l="1"/>
  <c r="BU28" i="20" s="1"/>
  <c r="CC3" i="6"/>
  <c r="CC22" i="6" s="1"/>
  <c r="O63" i="16" s="1"/>
  <c r="O65" i="16" s="1"/>
  <c r="CJ3" i="6"/>
  <c r="CJ22" i="6" s="1"/>
  <c r="I63" i="17" s="1"/>
  <c r="J43" i="17"/>
  <c r="BT28" i="20"/>
  <c r="P41" i="16"/>
  <c r="Q41" i="16" s="1"/>
  <c r="CE19" i="9"/>
  <c r="CM78" i="5"/>
  <c r="CD18" i="20"/>
  <c r="CM18" i="9"/>
  <c r="CN56" i="5"/>
  <c r="CN57" i="5"/>
  <c r="CK18" i="6"/>
  <c r="CG62" i="5"/>
  <c r="CO51" i="5"/>
  <c r="CO53" i="5"/>
  <c r="CO49" i="5"/>
  <c r="N5" i="17"/>
  <c r="N8" i="17" s="1"/>
  <c r="CO46" i="5"/>
  <c r="CG63" i="5"/>
  <c r="CG65" i="5"/>
  <c r="CO50" i="5"/>
  <c r="CF10" i="20"/>
  <c r="CG60" i="5"/>
  <c r="CO52" i="5"/>
  <c r="CO47" i="5"/>
  <c r="CO48" i="5"/>
  <c r="CG61" i="5"/>
  <c r="CG64" i="5"/>
  <c r="CJ54" i="3"/>
  <c r="CI4" i="3"/>
  <c r="CK27" i="3"/>
  <c r="CP11" i="6"/>
  <c r="CJ35" i="3"/>
  <c r="CP12" i="6"/>
  <c r="CJ16" i="9"/>
  <c r="I40" i="17" s="1"/>
  <c r="CG6" i="20"/>
  <c r="CE16" i="6"/>
  <c r="CE18" i="6" s="1"/>
  <c r="CD18" i="6"/>
  <c r="P43" i="16"/>
  <c r="Q43" i="16" s="1"/>
  <c r="CE21" i="9"/>
  <c r="BS26" i="20"/>
  <c r="M47" i="16"/>
  <c r="CF67" i="5"/>
  <c r="CF66" i="5"/>
  <c r="CE11" i="20"/>
  <c r="CE12" i="20"/>
  <c r="K21" i="17"/>
  <c r="K24" i="17" s="1"/>
  <c r="CL3" i="5"/>
  <c r="CL21" i="9"/>
  <c r="CL16" i="6"/>
  <c r="CL14" i="9"/>
  <c r="CL22" i="9"/>
  <c r="CL17" i="6"/>
  <c r="CL19" i="9"/>
  <c r="K41" i="17" s="1"/>
  <c r="CL20" i="9"/>
  <c r="K42" i="17" s="1"/>
  <c r="CO13" i="6"/>
  <c r="N27" i="17" s="1"/>
  <c r="H40" i="17"/>
  <c r="BP16" i="20"/>
  <c r="K68" i="16"/>
  <c r="CB25" i="20"/>
  <c r="P42" i="16"/>
  <c r="Q42" i="16" s="1"/>
  <c r="CE20" i="9"/>
  <c r="P37" i="16"/>
  <c r="CD24" i="9"/>
  <c r="CE14" i="9"/>
  <c r="P24" i="16"/>
  <c r="Q21" i="16"/>
  <c r="CM77" i="5"/>
  <c r="CD22" i="20"/>
  <c r="CH23" i="9"/>
  <c r="G44" i="17" s="1"/>
  <c r="CE4" i="20"/>
  <c r="CH26" i="9"/>
  <c r="G64" i="17" s="1"/>
  <c r="M8" i="17"/>
  <c r="J37" i="17"/>
  <c r="N47" i="16"/>
  <c r="O47" i="16" l="1"/>
  <c r="O55" i="16" s="1"/>
  <c r="K43" i="17"/>
  <c r="CP13" i="6"/>
  <c r="O27" i="17" s="1"/>
  <c r="CM3" i="5"/>
  <c r="L21" i="17"/>
  <c r="L24" i="17" s="1"/>
  <c r="CD3" i="9"/>
  <c r="CE3" i="9" s="1"/>
  <c r="CE24" i="9"/>
  <c r="CG66" i="5"/>
  <c r="CG67" i="5"/>
  <c r="M18" i="17"/>
  <c r="BQ16" i="20"/>
  <c r="L68" i="16"/>
  <c r="CL18" i="6"/>
  <c r="BW19" i="20"/>
  <c r="CF78" i="5"/>
  <c r="J28" i="17"/>
  <c r="J29" i="17" s="1"/>
  <c r="CK3" i="6"/>
  <c r="CK22" i="6" s="1"/>
  <c r="J63" i="17" s="1"/>
  <c r="CN78" i="5"/>
  <c r="CN18" i="9"/>
  <c r="CE18" i="20"/>
  <c r="P45" i="16"/>
  <c r="M55" i="16"/>
  <c r="M52" i="16"/>
  <c r="CD3" i="6"/>
  <c r="P28" i="16"/>
  <c r="CI26" i="9"/>
  <c r="H64" i="17" s="1"/>
  <c r="CF4" i="20"/>
  <c r="CI23" i="9"/>
  <c r="H44" i="17" s="1"/>
  <c r="CF11" i="20"/>
  <c r="CF12" i="20"/>
  <c r="CO57" i="5"/>
  <c r="CO56" i="5"/>
  <c r="CN77" i="5"/>
  <c r="CE22" i="20"/>
  <c r="CM22" i="9"/>
  <c r="CM21" i="9"/>
  <c r="CM17" i="6"/>
  <c r="CM14" i="9"/>
  <c r="CM20" i="9"/>
  <c r="L42" i="17" s="1"/>
  <c r="CM19" i="9"/>
  <c r="L41" i="17" s="1"/>
  <c r="CM16" i="6"/>
  <c r="CQ11" i="6"/>
  <c r="CQ12" i="6"/>
  <c r="CR12" i="6" s="1"/>
  <c r="CK35" i="3"/>
  <c r="CH6" i="20"/>
  <c r="CK16" i="9"/>
  <c r="CR16" i="9" s="1"/>
  <c r="N55" i="16"/>
  <c r="N52" i="16"/>
  <c r="BT5" i="20" s="1"/>
  <c r="BV25" i="20"/>
  <c r="Q24" i="16"/>
  <c r="G14" i="11" s="1"/>
  <c r="Q37" i="16"/>
  <c r="K37" i="17"/>
  <c r="CL24" i="9"/>
  <c r="CL3" i="9" s="1"/>
  <c r="CC25" i="20"/>
  <c r="CF77" i="5"/>
  <c r="BW23" i="20"/>
  <c r="CH63" i="5"/>
  <c r="CP46" i="5"/>
  <c r="CP49" i="5"/>
  <c r="CH64" i="5"/>
  <c r="CP47" i="5"/>
  <c r="CP50" i="5"/>
  <c r="CH62" i="5"/>
  <c r="CP53" i="5"/>
  <c r="CP48" i="5"/>
  <c r="CP51" i="5"/>
  <c r="O5" i="17"/>
  <c r="CH65" i="5"/>
  <c r="CH60" i="5"/>
  <c r="CH61" i="5"/>
  <c r="CG10" i="20"/>
  <c r="CP52" i="5"/>
  <c r="CK54" i="3"/>
  <c r="CJ4" i="3"/>
  <c r="N18" i="17"/>
  <c r="K45" i="17" l="1"/>
  <c r="CC28" i="20" s="1"/>
  <c r="O52" i="16"/>
  <c r="BU5" i="20" s="1"/>
  <c r="CM18" i="6"/>
  <c r="CM3" i="6" s="1"/>
  <c r="CM22" i="6" s="1"/>
  <c r="L63" i="17" s="1"/>
  <c r="L65" i="17" s="1"/>
  <c r="L43" i="17"/>
  <c r="CG4" i="20"/>
  <c r="CJ23" i="9"/>
  <c r="I44" i="17" s="1"/>
  <c r="CJ26" i="9"/>
  <c r="I64" i="17" s="1"/>
  <c r="I65" i="17" s="1"/>
  <c r="CP57" i="5"/>
  <c r="CP56" i="5"/>
  <c r="BS5" i="20"/>
  <c r="CB26" i="20"/>
  <c r="CG78" i="5"/>
  <c r="BX19" i="20"/>
  <c r="CD25" i="20"/>
  <c r="CQ52" i="5"/>
  <c r="CI63" i="5"/>
  <c r="CI64" i="5"/>
  <c r="CI65" i="5"/>
  <c r="CI60" i="5"/>
  <c r="CQ46" i="5"/>
  <c r="CQ53" i="5"/>
  <c r="CI61" i="5"/>
  <c r="CQ49" i="5"/>
  <c r="P5" i="17"/>
  <c r="P8" i="17" s="1"/>
  <c r="CQ47" i="5"/>
  <c r="CQ50" i="5"/>
  <c r="CI62" i="5"/>
  <c r="CQ48" i="5"/>
  <c r="CH10" i="20"/>
  <c r="CQ51" i="5"/>
  <c r="CK4" i="3"/>
  <c r="CK7" i="3" s="1"/>
  <c r="P29" i="16"/>
  <c r="Q28" i="16"/>
  <c r="K28" i="17"/>
  <c r="K29" i="17" s="1"/>
  <c r="CL3" i="6"/>
  <c r="CL22" i="6" s="1"/>
  <c r="K63" i="17" s="1"/>
  <c r="K65" i="17" s="1"/>
  <c r="CG77" i="5"/>
  <c r="BX23" i="20"/>
  <c r="M21" i="17"/>
  <c r="M24" i="17" s="1"/>
  <c r="CN3" i="5"/>
  <c r="CH66" i="5"/>
  <c r="CH67" i="5"/>
  <c r="CO77" i="5"/>
  <c r="CF22" i="20"/>
  <c r="CF17" i="6"/>
  <c r="CF14" i="9"/>
  <c r="CF19" i="9"/>
  <c r="CF22" i="9"/>
  <c r="CF20" i="9"/>
  <c r="CF16" i="6"/>
  <c r="CF21" i="9"/>
  <c r="CF18" i="20"/>
  <c r="CO18" i="9"/>
  <c r="CO78" i="5"/>
  <c r="CD22" i="6"/>
  <c r="CE3" i="6"/>
  <c r="BV28" i="20"/>
  <c r="Q45" i="16"/>
  <c r="G18" i="11" s="1"/>
  <c r="CN20" i="9"/>
  <c r="M42" i="17" s="1"/>
  <c r="CN21" i="9"/>
  <c r="CN16" i="6"/>
  <c r="CN17" i="6"/>
  <c r="CN14" i="9"/>
  <c r="CN22" i="9"/>
  <c r="CN19" i="9"/>
  <c r="M41" i="17" s="1"/>
  <c r="CG11" i="20"/>
  <c r="CG12" i="20"/>
  <c r="O8" i="17"/>
  <c r="E21" i="17"/>
  <c r="CF3" i="5"/>
  <c r="J40" i="17"/>
  <c r="Q40" i="17" s="1"/>
  <c r="CQ13" i="6"/>
  <c r="P27" i="17" s="1"/>
  <c r="Q27" i="17" s="1"/>
  <c r="CR11" i="6"/>
  <c r="CR13" i="6" s="1"/>
  <c r="CM24" i="9"/>
  <c r="CM3" i="9" s="1"/>
  <c r="L37" i="17"/>
  <c r="M68" i="16"/>
  <c r="BR16" i="20"/>
  <c r="Q5" i="17" l="1"/>
  <c r="H7" i="11" s="1"/>
  <c r="L28" i="17"/>
  <c r="L29" i="17" s="1"/>
  <c r="CD26" i="20" s="1"/>
  <c r="L45" i="17"/>
  <c r="CD28" i="20" s="1"/>
  <c r="E43" i="17"/>
  <c r="CN18" i="6"/>
  <c r="M28" i="17" s="1"/>
  <c r="M29" i="17" s="1"/>
  <c r="E42" i="17"/>
  <c r="O18" i="17"/>
  <c r="Q8" i="17"/>
  <c r="H10" i="11" s="1"/>
  <c r="M43" i="17"/>
  <c r="F21" i="17"/>
  <c r="F24" i="17" s="1"/>
  <c r="CG3" i="5"/>
  <c r="BV26" i="20"/>
  <c r="Q29" i="16"/>
  <c r="G15" i="11" s="1"/>
  <c r="G19" i="11" s="1"/>
  <c r="P47" i="16"/>
  <c r="CH11" i="20"/>
  <c r="CH12" i="20"/>
  <c r="BY23" i="20"/>
  <c r="CH77" i="5"/>
  <c r="N68" i="16"/>
  <c r="BS16" i="20"/>
  <c r="M37" i="17"/>
  <c r="CN24" i="9"/>
  <c r="CN3" i="9" s="1"/>
  <c r="P63" i="16"/>
  <c r="P65" i="16" s="1"/>
  <c r="CE22" i="6"/>
  <c r="E41" i="17"/>
  <c r="N21" i="17"/>
  <c r="N24" i="17" s="1"/>
  <c r="CO3" i="5"/>
  <c r="P18" i="17"/>
  <c r="CQ57" i="5"/>
  <c r="CQ56" i="5"/>
  <c r="CG22" i="20"/>
  <c r="CP77" i="5"/>
  <c r="E24" i="17"/>
  <c r="CO19" i="9"/>
  <c r="N41" i="17" s="1"/>
  <c r="CO22" i="9"/>
  <c r="CO21" i="9"/>
  <c r="CO16" i="6"/>
  <c r="CO14" i="9"/>
  <c r="CO17" i="6"/>
  <c r="CO20" i="9"/>
  <c r="N42" i="17" s="1"/>
  <c r="CF18" i="6"/>
  <c r="CF24" i="9"/>
  <c r="E37" i="17"/>
  <c r="BY19" i="20"/>
  <c r="CH78" i="5"/>
  <c r="CE25" i="20"/>
  <c r="CC26" i="20"/>
  <c r="K47" i="17"/>
  <c r="K55" i="17" s="1"/>
  <c r="CH4" i="20"/>
  <c r="CK23" i="9"/>
  <c r="CK26" i="9"/>
  <c r="CI67" i="5"/>
  <c r="CI66" i="5"/>
  <c r="CG22" i="9"/>
  <c r="CG21" i="9"/>
  <c r="CG19" i="9"/>
  <c r="F41" i="17" s="1"/>
  <c r="CG14" i="9"/>
  <c r="CG17" i="6"/>
  <c r="CG20" i="9"/>
  <c r="F42" i="17" s="1"/>
  <c r="CG16" i="6"/>
  <c r="CG18" i="20"/>
  <c r="CP18" i="9"/>
  <c r="CP78" i="5"/>
  <c r="L47" i="17" l="1"/>
  <c r="L55" i="17" s="1"/>
  <c r="Q18" i="17"/>
  <c r="CN3" i="6"/>
  <c r="CN22" i="6" s="1"/>
  <c r="M63" i="17" s="1"/>
  <c r="M65" i="17" s="1"/>
  <c r="CE26" i="20"/>
  <c r="CG18" i="6"/>
  <c r="CG3" i="6" s="1"/>
  <c r="CG22" i="6" s="1"/>
  <c r="F63" i="17" s="1"/>
  <c r="F65" i="17" s="1"/>
  <c r="F43" i="17"/>
  <c r="N43" i="17"/>
  <c r="M45" i="17"/>
  <c r="CE28" i="20" s="1"/>
  <c r="CO18" i="6"/>
  <c r="CO3" i="6" s="1"/>
  <c r="CO22" i="6" s="1"/>
  <c r="N63" i="17" s="1"/>
  <c r="N65" i="17" s="1"/>
  <c r="E28" i="17"/>
  <c r="CF3" i="6"/>
  <c r="G20" i="11"/>
  <c r="G24" i="11"/>
  <c r="H12" i="11"/>
  <c r="J64" i="17"/>
  <c r="J65" i="17" s="1"/>
  <c r="CR26" i="9"/>
  <c r="CH22" i="20"/>
  <c r="CQ77" i="5"/>
  <c r="BZ19" i="20"/>
  <c r="CI78" i="5"/>
  <c r="O68" i="16"/>
  <c r="BT16" i="20"/>
  <c r="CR23" i="9"/>
  <c r="J44" i="17"/>
  <c r="CK24" i="9"/>
  <c r="CK3" i="9" s="1"/>
  <c r="E45" i="17"/>
  <c r="BW25" i="20"/>
  <c r="CQ78" i="5"/>
  <c r="CQ18" i="9"/>
  <c r="CR18" i="9" s="1"/>
  <c r="CH18" i="20"/>
  <c r="CF25" i="20"/>
  <c r="G21" i="17"/>
  <c r="CH3" i="5"/>
  <c r="P55" i="16"/>
  <c r="Q55" i="16" s="1"/>
  <c r="P52" i="16"/>
  <c r="Q47" i="16"/>
  <c r="BX25" i="20"/>
  <c r="CH19" i="9"/>
  <c r="G41" i="17" s="1"/>
  <c r="CH16" i="6"/>
  <c r="CH20" i="9"/>
  <c r="G42" i="17" s="1"/>
  <c r="CH17" i="6"/>
  <c r="CH22" i="9"/>
  <c r="CH21" i="9"/>
  <c r="CH14" i="9"/>
  <c r="CP19" i="9"/>
  <c r="O41" i="17" s="1"/>
  <c r="CP22" i="9"/>
  <c r="CP16" i="6"/>
  <c r="CP14" i="9"/>
  <c r="CP17" i="6"/>
  <c r="CP21" i="9"/>
  <c r="CP20" i="9"/>
  <c r="O42" i="17" s="1"/>
  <c r="F37" i="17"/>
  <c r="CG24" i="9"/>
  <c r="CG3" i="9" s="1"/>
  <c r="CI77" i="5"/>
  <c r="BZ23" i="20"/>
  <c r="CF3" i="9"/>
  <c r="N37" i="17"/>
  <c r="CO24" i="9"/>
  <c r="CO3" i="9" s="1"/>
  <c r="CP3" i="5"/>
  <c r="O21" i="17"/>
  <c r="O24" i="17" s="1"/>
  <c r="P49" i="17"/>
  <c r="E49" i="17"/>
  <c r="K49" i="17"/>
  <c r="K52" i="17" s="1"/>
  <c r="CC5" i="20" s="1"/>
  <c r="O49" i="17"/>
  <c r="N49" i="17"/>
  <c r="H49" i="17"/>
  <c r="G49" i="17"/>
  <c r="I49" i="17"/>
  <c r="J49" i="17"/>
  <c r="L49" i="17"/>
  <c r="F49" i="17"/>
  <c r="M49" i="17"/>
  <c r="Q65" i="16"/>
  <c r="L52" i="17" l="1"/>
  <c r="CD5" i="20" s="1"/>
  <c r="O43" i="17"/>
  <c r="CP18" i="6"/>
  <c r="CP3" i="6" s="1"/>
  <c r="CP22" i="6" s="1"/>
  <c r="O63" i="17" s="1"/>
  <c r="O65" i="17" s="1"/>
  <c r="N28" i="17"/>
  <c r="N29" i="17" s="1"/>
  <c r="CF26" i="20" s="1"/>
  <c r="F45" i="17"/>
  <c r="BX28" i="20" s="1"/>
  <c r="F28" i="17"/>
  <c r="F29" i="17" s="1"/>
  <c r="BX26" i="20" s="1"/>
  <c r="N45" i="17"/>
  <c r="CF28" i="20" s="1"/>
  <c r="G43" i="17"/>
  <c r="M47" i="17"/>
  <c r="M55" i="17" s="1"/>
  <c r="CH18" i="6"/>
  <c r="CH3" i="6" s="1"/>
  <c r="CH22" i="6" s="1"/>
  <c r="G63" i="17" s="1"/>
  <c r="G65" i="17" s="1"/>
  <c r="G24" i="17"/>
  <c r="CI21" i="9"/>
  <c r="CI19" i="9"/>
  <c r="H41" i="17" s="1"/>
  <c r="CI14" i="9"/>
  <c r="CI20" i="9"/>
  <c r="CI16" i="6"/>
  <c r="CI17" i="6"/>
  <c r="CI22" i="9"/>
  <c r="CJ14" i="9"/>
  <c r="CJ21" i="9"/>
  <c r="I43" i="17" s="1"/>
  <c r="CR77" i="5"/>
  <c r="CQ3" i="5"/>
  <c r="P21" i="17"/>
  <c r="P24" i="17" s="1"/>
  <c r="G37" i="17"/>
  <c r="CH24" i="9"/>
  <c r="G26" i="11"/>
  <c r="G25" i="11"/>
  <c r="H21" i="17"/>
  <c r="H24" i="17" s="1"/>
  <c r="CI3" i="5"/>
  <c r="BV5" i="20"/>
  <c r="Q52" i="16"/>
  <c r="CQ14" i="9"/>
  <c r="CQ20" i="9"/>
  <c r="P42" i="17" s="1"/>
  <c r="CQ19" i="9"/>
  <c r="P41" i="17" s="1"/>
  <c r="CQ16" i="6"/>
  <c r="CQ21" i="9"/>
  <c r="CQ17" i="6"/>
  <c r="CQ22" i="9"/>
  <c r="P68" i="16"/>
  <c r="BU16" i="20"/>
  <c r="H13" i="11"/>
  <c r="H17" i="11"/>
  <c r="CF22" i="6"/>
  <c r="E63" i="17" s="1"/>
  <c r="E65" i="17" s="1"/>
  <c r="Q49" i="17"/>
  <c r="H22" i="11" s="1"/>
  <c r="O37" i="17"/>
  <c r="CP24" i="9"/>
  <c r="CP3" i="9" s="1"/>
  <c r="CG25" i="20"/>
  <c r="BW28" i="20"/>
  <c r="J45" i="17"/>
  <c r="Q44" i="17"/>
  <c r="E29" i="17"/>
  <c r="O45" i="17" l="1"/>
  <c r="CG28" i="20" s="1"/>
  <c r="O28" i="17"/>
  <c r="O29" i="17" s="1"/>
  <c r="CG26" i="20" s="1"/>
  <c r="F47" i="17"/>
  <c r="F55" i="17" s="1"/>
  <c r="N47" i="17"/>
  <c r="N55" i="17" s="1"/>
  <c r="G45" i="17"/>
  <c r="BY28" i="20" s="1"/>
  <c r="CR17" i="6"/>
  <c r="G28" i="17"/>
  <c r="G29" i="17" s="1"/>
  <c r="BY26" i="20" s="1"/>
  <c r="M52" i="17"/>
  <c r="CE5" i="20" s="1"/>
  <c r="CI18" i="6"/>
  <c r="H28" i="17" s="1"/>
  <c r="CR3" i="5"/>
  <c r="BW26" i="20"/>
  <c r="E47" i="17"/>
  <c r="CB28" i="20"/>
  <c r="J47" i="17"/>
  <c r="CR16" i="6"/>
  <c r="CQ18" i="6"/>
  <c r="BZ25" i="20"/>
  <c r="CH25" i="20"/>
  <c r="CR14" i="9"/>
  <c r="CJ24" i="9"/>
  <c r="CJ3" i="9" s="1"/>
  <c r="I37" i="17"/>
  <c r="I45" i="17" s="1"/>
  <c r="H42" i="17"/>
  <c r="Q42" i="17" s="1"/>
  <c r="CR20" i="9"/>
  <c r="Q21" i="17"/>
  <c r="CR19" i="9"/>
  <c r="CR22" i="9"/>
  <c r="H37" i="17"/>
  <c r="CI24" i="9"/>
  <c r="CI3" i="9" s="1"/>
  <c r="BY25" i="20"/>
  <c r="Q24" i="17"/>
  <c r="H14" i="11" s="1"/>
  <c r="F52" i="17"/>
  <c r="BX5" i="20" s="1"/>
  <c r="BV16" i="20"/>
  <c r="P43" i="17"/>
  <c r="P37" i="17"/>
  <c r="CQ24" i="9"/>
  <c r="CQ3" i="9" s="1"/>
  <c r="CH3" i="9"/>
  <c r="Q41" i="17"/>
  <c r="CR21" i="9"/>
  <c r="H43" i="17"/>
  <c r="O47" i="17" l="1"/>
  <c r="N52" i="17"/>
  <c r="CF5" i="20" s="1"/>
  <c r="CI3" i="6"/>
  <c r="CI22" i="6" s="1"/>
  <c r="H63" i="17" s="1"/>
  <c r="H65" i="17" s="1"/>
  <c r="CR18" i="6"/>
  <c r="G47" i="17"/>
  <c r="G52" i="17" s="1"/>
  <c r="BY5" i="20" s="1"/>
  <c r="CR24" i="9"/>
  <c r="CR3" i="9"/>
  <c r="CA28" i="20"/>
  <c r="I47" i="17"/>
  <c r="H29" i="17"/>
  <c r="E55" i="17"/>
  <c r="E52" i="17"/>
  <c r="H45" i="17"/>
  <c r="Q37" i="17"/>
  <c r="Q43" i="17"/>
  <c r="P45" i="17"/>
  <c r="CH28" i="20" s="1"/>
  <c r="CQ3" i="6"/>
  <c r="P28" i="17"/>
  <c r="P29" i="17" s="1"/>
  <c r="J55" i="17"/>
  <c r="J52" i="17"/>
  <c r="CB5" i="20" s="1"/>
  <c r="O52" i="17" l="1"/>
  <c r="CG5" i="20" s="1"/>
  <c r="O55" i="17"/>
  <c r="G55" i="17"/>
  <c r="Q28" i="17"/>
  <c r="BW5" i="20"/>
  <c r="BZ26" i="20"/>
  <c r="H47" i="17"/>
  <c r="Q29" i="17"/>
  <c r="H15" i="11" s="1"/>
  <c r="CQ22" i="6"/>
  <c r="P63" i="17" s="1"/>
  <c r="P65" i="17" s="1"/>
  <c r="Q65" i="17" s="1"/>
  <c r="CR3" i="6"/>
  <c r="BZ28" i="20"/>
  <c r="Q45" i="17"/>
  <c r="H18" i="11" s="1"/>
  <c r="E68" i="17"/>
  <c r="I55" i="17"/>
  <c r="I52" i="17"/>
  <c r="CA5" i="20" s="1"/>
  <c r="CH26" i="20"/>
  <c r="P47" i="17"/>
  <c r="CR22" i="6" l="1"/>
  <c r="H19" i="11"/>
  <c r="H20" i="11" s="1"/>
  <c r="P55" i="17"/>
  <c r="P52" i="17"/>
  <c r="CH5" i="20" s="1"/>
  <c r="F68" i="17"/>
  <c r="BW16" i="20"/>
  <c r="H55" i="17"/>
  <c r="H52" i="17"/>
  <c r="Q47" i="17"/>
  <c r="H24" i="11" l="1"/>
  <c r="H26" i="11" s="1"/>
  <c r="BZ5" i="20"/>
  <c r="Q52" i="17"/>
  <c r="BX16" i="20"/>
  <c r="G68" i="17"/>
  <c r="Q55" i="17"/>
  <c r="H25" i="11" l="1"/>
  <c r="H68" i="17"/>
  <c r="BY16" i="20"/>
  <c r="I68" i="17" l="1"/>
  <c r="BZ16" i="20"/>
  <c r="CA16" i="20" l="1"/>
  <c r="J68" i="17"/>
  <c r="K68" i="17" l="1"/>
  <c r="CB16" i="20"/>
  <c r="CC16" i="20" l="1"/>
  <c r="L68" i="17"/>
  <c r="CD16" i="20" l="1"/>
  <c r="M68" i="17"/>
  <c r="N68" i="17" l="1"/>
  <c r="CE16" i="20"/>
  <c r="CF16" i="20" l="1"/>
  <c r="O68" i="17"/>
  <c r="CG16" i="20" l="1"/>
  <c r="P68" i="17"/>
  <c r="CH16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Tobias Pfaff</author>
    <author>Eyüp Aramaz</author>
  </authors>
  <commentList>
    <comment ref="E11" authorId="0" shapeId="0" xr:uid="{00000000-0006-0000-0900-000001000000}">
      <text>
        <r>
          <rPr>
            <sz val="10"/>
            <color rgb="FF000000"/>
            <rFont val="Tahoma"/>
            <family val="2"/>
          </rPr>
          <t>Only for calculatory purposes- The actual number of customers are reflected in rows "Number of existing customers" for webapp and forecasting</t>
        </r>
      </text>
    </comment>
    <comment ref="C18" authorId="0" shapeId="0" xr:uid="{00000000-0006-0000-0900-000002000000}">
      <text>
        <r>
          <rPr>
            <sz val="10"/>
            <color rgb="FF000000"/>
            <rFont val="Tahoma"/>
            <family val="2"/>
          </rPr>
          <t>From 10 new customers 6 only take forecasting, 4 only take webapp and 3 take both (= 7 new webapp customers)</t>
        </r>
      </text>
    </comment>
    <comment ref="B22" authorId="1" shapeId="0" xr:uid="{00000000-0006-0000-0900-000003000000}">
      <text>
        <r>
          <rPr>
            <sz val="10"/>
            <color rgb="FF000000"/>
            <rFont val="Calibri"/>
            <family val="2"/>
          </rPr>
          <t xml:space="preserve">1 Day at the HQ of our customer!
</t>
        </r>
      </text>
    </comment>
    <comment ref="B41" authorId="0" shapeId="0" xr:uid="{00000000-0006-0000-0900-000004000000}">
      <text>
        <r>
          <rPr>
            <b/>
            <sz val="10"/>
            <color rgb="FF000000"/>
            <rFont val="Tahoma"/>
            <family val="2"/>
          </rPr>
          <t>Tobias Pfaff: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4 weeks for 2 people, 1-2 days per week in customer's office</t>
        </r>
      </text>
    </comment>
    <comment ref="B43" authorId="1" shapeId="0" xr:uid="{00000000-0006-0000-0900-000005000000}">
      <text>
        <r>
          <rPr>
            <sz val="10"/>
            <color rgb="FF000000"/>
            <rFont val="Calibri"/>
            <family val="2"/>
          </rPr>
          <t xml:space="preserve">3 Days at the HQ of our customer!
</t>
        </r>
      </text>
    </comment>
  </commentList>
</comments>
</file>

<file path=xl/sharedStrings.xml><?xml version="1.0" encoding="utf-8"?>
<sst xmlns="http://schemas.openxmlformats.org/spreadsheetml/2006/main" count="1989" uniqueCount="313">
  <si>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</si>
  <si>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</si>
  <si>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</si>
  <si>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</si>
  <si>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</si>
  <si>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</si>
  <si>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</si>
  <si>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</si>
  <si>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</si>
  <si>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</si>
  <si>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</si>
  <si>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</si>
  <si>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</si>
  <si>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IT</t>
  </si>
  <si>
    <t>Marketing</t>
  </si>
  <si>
    <t>TOTAL:</t>
  </si>
  <si>
    <t>Freelancer</t>
  </si>
  <si>
    <t>Mai</t>
  </si>
  <si>
    <t>Okt</t>
  </si>
  <si>
    <t>Dez</t>
  </si>
  <si>
    <t>Website</t>
  </si>
  <si>
    <t>EBIT</t>
  </si>
  <si>
    <t xml:space="preserve">   IT</t>
  </si>
  <si>
    <t xml:space="preserve">   Marketing</t>
  </si>
  <si>
    <t>Churn-rate</t>
  </si>
  <si>
    <t xml:space="preserve">   HR</t>
  </si>
  <si>
    <t>Financial Projections</t>
  </si>
  <si>
    <t>HR</t>
  </si>
  <si>
    <t>Employees</t>
  </si>
  <si>
    <t>Total HR costs</t>
  </si>
  <si>
    <t>Total marketing costs</t>
  </si>
  <si>
    <t>Total IT costs</t>
  </si>
  <si>
    <t>Misc</t>
  </si>
  <si>
    <t>Revenues</t>
  </si>
  <si>
    <t>comment:</t>
  </si>
  <si>
    <t>Office equipment</t>
  </si>
  <si>
    <t xml:space="preserve">Insurances, fees </t>
  </si>
  <si>
    <t>Travel</t>
  </si>
  <si>
    <t>Rent</t>
  </si>
  <si>
    <t>Loan</t>
  </si>
  <si>
    <t>Equity invest</t>
  </si>
  <si>
    <t>per month</t>
  </si>
  <si>
    <t>Liquidity</t>
  </si>
  <si>
    <t>Total monthly revenue</t>
  </si>
  <si>
    <t>Interns</t>
  </si>
  <si>
    <t>Online-Marketing</t>
  </si>
  <si>
    <t>Offline Marketing</t>
  </si>
  <si>
    <t>Ø salary</t>
  </si>
  <si>
    <t>Variables:</t>
  </si>
  <si>
    <t>Personal Infrastructure</t>
  </si>
  <si>
    <t>Personal infrastructure</t>
  </si>
  <si>
    <t>Number of existing customers</t>
  </si>
  <si>
    <t>Number of new customers</t>
  </si>
  <si>
    <t>Set-up fee</t>
  </si>
  <si>
    <t>Consulting fee</t>
  </si>
  <si>
    <t>%-tage of cust. with mod. 1</t>
  </si>
  <si>
    <t>%-tage of cust. with mod. 2</t>
  </si>
  <si>
    <t>%-tage of cust. with mod. 3</t>
  </si>
  <si>
    <t>Total one-time revenues</t>
  </si>
  <si>
    <t>Total recurring revenues</t>
  </si>
  <si>
    <t>Number of new forec. cust.</t>
  </si>
  <si>
    <t>Sales Funnel</t>
  </si>
  <si>
    <t>Number of lost customers</t>
  </si>
  <si>
    <t>Hardware (laptop, mobile phone)</t>
  </si>
  <si>
    <t>Software (Office, etc.)</t>
  </si>
  <si>
    <t>Hardware cost per month per employee:</t>
  </si>
  <si>
    <t>Software cost per month per employee</t>
  </si>
  <si>
    <t>Internet, telephone</t>
  </si>
  <si>
    <t>Depreciation &amp; Amortization</t>
  </si>
  <si>
    <t>Total invest</t>
  </si>
  <si>
    <t xml:space="preserve">   % of revenues</t>
  </si>
  <si>
    <t>TOTAL REVENUES</t>
  </si>
  <si>
    <t>Cash-Flow</t>
  </si>
  <si>
    <t>%-tage of customers that pay 12 months upfront</t>
  </si>
  <si>
    <t>Months from contract signing until going live</t>
  </si>
  <si>
    <t>Assumptions:</t>
  </si>
  <si>
    <t>Servers &amp; Storage</t>
  </si>
  <si>
    <t>Ending bank balance</t>
  </si>
  <si>
    <t>Financing cash-flow</t>
  </si>
  <si>
    <t>Operating cash-Flow</t>
  </si>
  <si>
    <t>Investing cash-flow</t>
  </si>
  <si>
    <t>Misc. (Workshops)</t>
  </si>
  <si>
    <t>Monthly fee</t>
  </si>
  <si>
    <t>Monthly fee module 1 per store</t>
  </si>
  <si>
    <t>Avg. number of stores per cust.</t>
  </si>
  <si>
    <t>Monthly fee module 2 per store</t>
  </si>
  <si>
    <t>Monthly fee module 3 per store</t>
  </si>
  <si>
    <t>Founder 1</t>
  </si>
  <si>
    <t>Founder 2</t>
  </si>
  <si>
    <t>Start date</t>
  </si>
  <si>
    <t>Bonus</t>
  </si>
  <si>
    <t>Total founder salaries</t>
  </si>
  <si>
    <t>Founder headcount</t>
  </si>
  <si>
    <t>Total IT salaries</t>
  </si>
  <si>
    <t>IT headcount</t>
  </si>
  <si>
    <t>Total admin salaries</t>
  </si>
  <si>
    <t>Servers &amp; Storage per month per customer</t>
  </si>
  <si>
    <t>IT invest %</t>
  </si>
  <si>
    <t>Misc invest %</t>
  </si>
  <si>
    <t>Total employee salaries</t>
  </si>
  <si>
    <t>Office equipment flat charge per new employee</t>
  </si>
  <si>
    <t>HR-Manager/Recruiter</t>
  </si>
  <si>
    <t>Office Manager</t>
  </si>
  <si>
    <t>Finance Manager</t>
  </si>
  <si>
    <t>Team Assistant</t>
  </si>
  <si>
    <t>G&amp;A</t>
  </si>
  <si>
    <t>Founders</t>
  </si>
  <si>
    <t>Content &amp; Social Media</t>
  </si>
  <si>
    <t>Cancelation period (in months)</t>
  </si>
  <si>
    <t>Customer growth</t>
  </si>
  <si>
    <t>Monthly fee per store</t>
  </si>
  <si>
    <t>Workshop fee (4 months after set-up fee)</t>
  </si>
  <si>
    <t>Launch date module 1</t>
  </si>
  <si>
    <t>Launch date module 2</t>
  </si>
  <si>
    <t>Launch date module 3</t>
  </si>
  <si>
    <t>Consulting fee (7 months after set-up fee)</t>
  </si>
  <si>
    <t>Consulting fee (6 months after set-up fee)</t>
  </si>
  <si>
    <t>Workshop fee (2 months after set-up fee)</t>
  </si>
  <si>
    <t>% of customers buying webapp</t>
  </si>
  <si>
    <t>% of customers buying forecasting</t>
  </si>
  <si>
    <t>Admin headcount</t>
  </si>
  <si>
    <t>Maintenance</t>
  </si>
  <si>
    <t>Maintenance per month per customer</t>
  </si>
  <si>
    <t>Avg. number of stores per customer</t>
  </si>
  <si>
    <t>Discount for paying upfront</t>
  </si>
  <si>
    <t>Total Sales, KA salaries</t>
  </si>
  <si>
    <t>Sales &amp; Key Account Management</t>
  </si>
  <si>
    <t>End Date</t>
  </si>
  <si>
    <t>Days a week</t>
  </si>
  <si>
    <t>TOTAL student salaries:</t>
  </si>
  <si>
    <t>Total intern salaries</t>
  </si>
  <si>
    <t>Total working student salaries</t>
  </si>
  <si>
    <t>System Infrastructure</t>
  </si>
  <si>
    <t>Financing need:</t>
  </si>
  <si>
    <t>Churn rate p.m.</t>
  </si>
  <si>
    <t>Number of total customers (calculatory)</t>
  </si>
  <si>
    <t>Forecasting Maintenance needed</t>
  </si>
  <si>
    <t>Rev. share</t>
  </si>
  <si>
    <t>Data Science Working Student</t>
  </si>
  <si>
    <t>Developer Working Student</t>
  </si>
  <si>
    <t>Headcount IT</t>
  </si>
  <si>
    <t>Headcount Sales &amp; KAM</t>
  </si>
  <si>
    <t>Headcount Marketing</t>
  </si>
  <si>
    <t>Headcount G&amp;A</t>
  </si>
  <si>
    <t>IT cost</t>
  </si>
  <si>
    <t>Marketing cost</t>
  </si>
  <si>
    <t>Misc. cost</t>
  </si>
  <si>
    <t>HR IT cost</t>
  </si>
  <si>
    <t>HR Sales &amp; KAM cost</t>
  </si>
  <si>
    <t>HR Marketing cost</t>
  </si>
  <si>
    <t>HR G&amp;A cost</t>
  </si>
  <si>
    <t>Further costs:</t>
  </si>
  <si>
    <t>Daily rate:</t>
  </si>
  <si>
    <t>Product 1 - one time</t>
  </si>
  <si>
    <t>Product 1 - recurring</t>
  </si>
  <si>
    <t>Product 2 - one time</t>
  </si>
  <si>
    <t>Product 2 - recurring</t>
  </si>
  <si>
    <t>Total customers Product 1</t>
  </si>
  <si>
    <t>Total customers Product 2</t>
  </si>
  <si>
    <t>to be defined</t>
  </si>
  <si>
    <t>e.g. software developer</t>
  </si>
  <si>
    <t>e.g. Head of Sales</t>
  </si>
  <si>
    <t>e.g. SEA Manager</t>
  </si>
  <si>
    <t>TOTAL amount of HR cost:</t>
  </si>
  <si>
    <t>TOTAL amount of IT cost:</t>
  </si>
  <si>
    <t xml:space="preserve"> % for social (nonwage labor) costs employees:</t>
  </si>
  <si>
    <t xml:space="preserve"> % for social (nonwage labor) costs students:</t>
  </si>
  <si>
    <t>social (nonwage labor) costs</t>
  </si>
  <si>
    <t>Travel cost per non sales employees p.m.</t>
  </si>
  <si>
    <t>Internet, telephone cost per employee p.m.</t>
  </si>
  <si>
    <t>Hospitality flat charge per customer per months (p.m.)</t>
  </si>
  <si>
    <t>Rent cost per employee p.m.</t>
  </si>
  <si>
    <t>Internet, telephone flat charge per new employee</t>
  </si>
  <si>
    <t>Assumption: depreciation over 3 years starting beginnig of following year</t>
  </si>
  <si>
    <t>Total Revenues</t>
  </si>
  <si>
    <t>Operating expenses (OPEX)</t>
  </si>
  <si>
    <t xml:space="preserve">   Other OPEX</t>
  </si>
  <si>
    <t>Other OPEX</t>
  </si>
  <si>
    <t>Total other OPEX</t>
  </si>
  <si>
    <t>TOTAL OPEX</t>
  </si>
  <si>
    <t>Other Operating Expenses (OPEX)</t>
  </si>
  <si>
    <t>Misc expenses % of revenue</t>
  </si>
  <si>
    <t>Revenue</t>
  </si>
  <si>
    <t>Purchases</t>
  </si>
  <si>
    <t>Gross Profit</t>
  </si>
  <si>
    <t>GP</t>
  </si>
  <si>
    <t>Gross Profit (Revenue ./. 3rd party expenses)</t>
  </si>
  <si>
    <t xml:space="preserve">   % of revenues (gross profit margin)</t>
  </si>
  <si>
    <t>Payment months of purchases (immediately = "0")</t>
  </si>
  <si>
    <t>How to use this financial planning sheet</t>
  </si>
  <si>
    <t>Dear user of this financial planning template.</t>
  </si>
  <si>
    <t>In some sheets you have to scroll down or to the right to see all charts and data points.</t>
  </si>
  <si>
    <t>Your own instructions</t>
  </si>
  <si>
    <t>Add anything here that users of your sheet need to be aware of when reading or entering data.</t>
  </si>
  <si>
    <t>Tab</t>
  </si>
  <si>
    <t>Licence</t>
  </si>
  <si>
    <t>Instructions</t>
  </si>
  <si>
    <t>Overview</t>
  </si>
  <si>
    <t>Information about the licence of this financial planning tool</t>
  </si>
  <si>
    <t>Please enter your monthly human resource (HR) cost.</t>
  </si>
  <si>
    <t>Please enter your monthly Information Technology (IT) cost.</t>
  </si>
  <si>
    <t>Please enter your monthly Marketing cost.</t>
  </si>
  <si>
    <t>Please enter your monthly other (miscellaneous) cost.</t>
  </si>
  <si>
    <t>Explanation</t>
  </si>
  <si>
    <t>How to use this financial planning tool. Feel free to add you own instructions too.</t>
  </si>
  <si>
    <t>Loans and Investments</t>
  </si>
  <si>
    <t>Misc (e.g. team events)</t>
  </si>
  <si>
    <t>Print flyer, cards etc.</t>
  </si>
  <si>
    <t>Sales Events</t>
  </si>
  <si>
    <t>TOTAL amount of marketing cost:</t>
  </si>
  <si>
    <t>TOTAL amount of other OPEX:</t>
  </si>
  <si>
    <t>SEA (search engine advertising)</t>
  </si>
  <si>
    <t>SEO (search engine optimization)</t>
  </si>
  <si>
    <t>HR Events (e.g. Hackathon, Recruiting booths)</t>
  </si>
  <si>
    <t xml:space="preserve"> % of sales commissions</t>
  </si>
  <si>
    <t>AHV, IV, EO, FAK, UVG, BVG etc.</t>
  </si>
  <si>
    <t>Hourly rate</t>
  </si>
  <si>
    <t>Base annual gross salary</t>
  </si>
  <si>
    <t>projected data from date: ______</t>
  </si>
  <si>
    <t>actual data until date: ______</t>
  </si>
  <si>
    <t>Cumulative EBIT</t>
  </si>
  <si>
    <t>KPI</t>
  </si>
  <si>
    <t>Revenues and KPIs</t>
  </si>
  <si>
    <t>COGS</t>
  </si>
  <si>
    <t>TOTAL Cost of Goods</t>
  </si>
  <si>
    <t>Total one-time cost of goods</t>
  </si>
  <si>
    <t>Total recurring cost of goods</t>
  </si>
  <si>
    <t>Cash-outflow</t>
  </si>
  <si>
    <t>Cash-inflow</t>
  </si>
  <si>
    <t>Deprecation &amp; Amortisation</t>
  </si>
  <si>
    <t xml:space="preserve">   % marketing of gross profit</t>
  </si>
  <si>
    <t xml:space="preserve">   % of revenues (operating margin)</t>
  </si>
  <si>
    <t>Cost of Goods &amp; Services</t>
  </si>
  <si>
    <t>IT invest</t>
  </si>
  <si>
    <t>Human Resource (HR) Cost</t>
  </si>
  <si>
    <t>Information Technology (IT) Cost</t>
  </si>
  <si>
    <t>Marketing Cost</t>
  </si>
  <si>
    <t>Total employees (headcount)</t>
  </si>
  <si>
    <t>Student headcount</t>
  </si>
  <si>
    <t>Freelancer  headcount</t>
  </si>
  <si>
    <t>Students / Interns</t>
  </si>
  <si>
    <t>Intern FTEs</t>
  </si>
  <si>
    <t>Travel cost per sales employee (and founders) p.m.</t>
  </si>
  <si>
    <t>Freelancer (external)</t>
  </si>
  <si>
    <t>Office equipment for new employees</t>
  </si>
  <si>
    <t>Internet, telephone, etc. for new employees</t>
  </si>
  <si>
    <t>Internet, telephone, etc. for all employees</t>
  </si>
  <si>
    <t>Hospitality for customers</t>
  </si>
  <si>
    <t>Travel cost for founders and sales employees</t>
  </si>
  <si>
    <t>Travel cost for all other employees</t>
  </si>
  <si>
    <t>Fields in yellow are parameters to be changed. All other fields are automatically calculated.</t>
  </si>
  <si>
    <t>Enter data everywhere else.</t>
  </si>
  <si>
    <t>Only the two "TOTAL" rows are calculated.</t>
  </si>
  <si>
    <t>Fields in yellow are parameters to be changed.</t>
  </si>
  <si>
    <t>All other fields are automatically calculated.</t>
  </si>
  <si>
    <t>Just insert more rows for additional employees.</t>
  </si>
  <si>
    <t>Total monthly COGS</t>
  </si>
  <si>
    <t>Set-up fee product 1:</t>
  </si>
  <si>
    <t>Set-up fee product 2:</t>
  </si>
  <si>
    <t>% of prod. 1 customers buying product 2</t>
  </si>
  <si>
    <t>% of customers buying product 1</t>
  </si>
  <si>
    <t>Number of new prod. 1 cust.</t>
  </si>
  <si>
    <t>Product 1 is a multi-web store with 3 paid extra module</t>
  </si>
  <si>
    <t>Model the products to how your pricing works.</t>
  </si>
  <si>
    <t>The blue fields are referenced in the yearly P&amp;L sheets.</t>
  </si>
  <si>
    <t>in the yearly P&amp;L sheets.</t>
  </si>
  <si>
    <t>The blue fields are referenced</t>
  </si>
  <si>
    <t>TOTAL freelancer invoices:</t>
  </si>
  <si>
    <t>Legal fees, consulting</t>
  </si>
  <si>
    <t>All OPEX rows 14-23 are referenced</t>
  </si>
  <si>
    <t>Product 2 is an online service with a monthly fee</t>
  </si>
  <si>
    <t>Misc Invest</t>
  </si>
  <si>
    <t>Monthly customer growth rate</t>
  </si>
  <si>
    <t>Input for calculation</t>
  </si>
  <si>
    <t>of Customer Acquisition Cost (CAC):</t>
  </si>
  <si>
    <t>Number of days required to win customer:</t>
  </si>
  <si>
    <t>Total Marketing salaries</t>
  </si>
  <si>
    <t>Sales, Key Account headcount</t>
  </si>
  <si>
    <t>Marketing headcount</t>
  </si>
  <si>
    <t>Current ARR (annual rec. rev.)</t>
  </si>
  <si>
    <t>MRR (month over month growth)</t>
  </si>
  <si>
    <t>Total monthly one time revenue</t>
  </si>
  <si>
    <t>Total monthly recurring revenue</t>
  </si>
  <si>
    <t>CAC (per 1 customer)</t>
  </si>
  <si>
    <t>Adjust the revenue model for your products to calculate the one-time and recurring revenues (blue fields).</t>
  </si>
  <si>
    <t>We suggest to fill in the loan and equity investments in the annuel P&amp;L after you have completed the other sheets.</t>
  </si>
  <si>
    <t>The blue fields are referenced in other sheets.</t>
  </si>
  <si>
    <t>HR total cost</t>
  </si>
  <si>
    <t>KPI Charts</t>
  </si>
  <si>
    <t>Last Update:</t>
  </si>
  <si>
    <t>Last update:</t>
  </si>
  <si>
    <t>Strictly Confidential</t>
  </si>
  <si>
    <t>KPI charts</t>
  </si>
  <si>
    <t>Be careful when overwriting a formula with a number as this can easily result in wrong financial data, also in other sheets.</t>
  </si>
  <si>
    <t>Equity Invest</t>
  </si>
  <si>
    <t>Annual P&amp;L. Add the loan and equity investments for each month in rows 58 and 59. Do not change the rest as it is automatically calulcated.</t>
  </si>
  <si>
    <t>Key performance indicator charts. Automatically calculated.</t>
  </si>
  <si>
    <t>Key performance indicators. Automatically calculated.</t>
  </si>
  <si>
    <t>Strictly confidential</t>
  </si>
  <si>
    <t>(automatically calculated)</t>
  </si>
  <si>
    <t>STARTUP AG</t>
  </si>
  <si>
    <t>Enter the first year here:</t>
  </si>
  <si>
    <t xml:space="preserve"> </t>
  </si>
  <si>
    <t>Financial overview. Change "STARTUP AG" to your company name, enter the first year into the yellow cell and update the "last modified date". The financial overview is calculated automatically.</t>
  </si>
  <si>
    <t>Year 1</t>
  </si>
  <si>
    <t>Year 2</t>
  </si>
  <si>
    <t>Year 3</t>
  </si>
  <si>
    <t>Year 4</t>
  </si>
  <si>
    <t>Year 5</t>
  </si>
  <si>
    <t>Year 6</t>
  </si>
  <si>
    <t>Year 7</t>
  </si>
  <si>
    <t>Month of the year</t>
  </si>
  <si>
    <t>If a cell shows ##### instead of a numeric value, the cell needs to be enlarged horizontally for the value to be displayed. You can double click on the column separator in the A-Z column header to adjust to the optimal width.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</si>
</sst>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\ &quot;CHF&quot;_-;\-* #,##0\ &quot;CHF&quot;_-;_-* &quot;-&quot;\ &quot;CHF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d&quot;. &quot;m\o\n\ad\ yyyy"/>
    <numFmt numFmtId="168" formatCode="#,#00"/>
    <numFmt numFmtId="169" formatCode="#,"/>
    <numFmt numFmtId="170" formatCode="\$#,#00"/>
    <numFmt numFmtId="171" formatCode="_-* #,##0\ &quot;€&quot;_-;\-* #,##0\ &quot;€&quot;_-;_-* &quot;-&quot;??\ &quot;€&quot;_-;_-@_-"/>
    <numFmt numFmtId="172" formatCode="#,##0\ &quot;€&quot;"/>
    <numFmt numFmtId="173" formatCode="[$-F800]dddd\,\ mmmm\ dd\,\ yyyy"/>
    <numFmt numFmtId="174" formatCode="_-&quot;€&quot;\ * #,##0.00_-;\-&quot;€&quot;\ * #,##0.00_-;_-&quot;€&quot;\ * &quot;-&quot;??_-;_-@_-"/>
    <numFmt numFmtId="175" formatCode="_-* #,##0\ _€_-;\-* #,##0\ _€_-;_-* &quot;-&quot;??\ _€_-;_-@_-"/>
    <numFmt numFmtId="176" formatCode="[$-409]mmm\-yy;@"/>
    <numFmt numFmtId="177" formatCode="0.0%"/>
    <numFmt numFmtId="178" formatCode="[$-409]mmmm\-yy;@"/>
    <numFmt numFmtId="179" formatCode="0.0000"/>
    <numFmt numFmtId="180" formatCode="#,##0\ &quot;CHF&quot;"/>
    <numFmt numFmtId="181" formatCode="_-* #,##0.0\ &quot;CHF&quot;_-;\-* #,##0.0\ &quot;CHF&quot;_-;_-* &quot;-&quot;\ &quot;CHF&quot;_-;_-@_-"/>
    <numFmt numFmtId="182" formatCode="#,##0_);\(#,##0\);&quot; - &quot;_);@_)"/>
    <numFmt numFmtId="183" formatCode="#,##0\ &quot;CHF&quot;;[Red]\-#,##0\ &quot;CHF&quot;"/>
    <numFmt numFmtId="184" formatCode="[$-409]mmmm\ d\,\ yyyy;@"/>
  </numFmts>
  <fonts count="10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sz val="13"/>
      <color indexed="8"/>
      <name val="Calibri"/>
      <family val="2"/>
      <scheme val="minor"/>
    </font>
    <font>
      <sz val="10"/>
      <name val="Arial Narrow"/>
      <family val="2"/>
    </font>
    <font>
      <b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 (Body)_x0000_"/>
    </font>
    <font>
      <sz val="22"/>
      <color theme="1"/>
      <name val="Calibri (Body)_x0000_"/>
    </font>
    <font>
      <b/>
      <sz val="18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name val="Calibri"/>
      <family val="2"/>
    </font>
    <font>
      <i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7B99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0">
    <xf numFmtId="0" fontId="0" fillId="0" borderId="0"/>
    <xf numFmtId="0" fontId="22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1" applyNumberFormat="0" applyAlignment="0" applyProtection="0"/>
    <xf numFmtId="167" fontId="27" fillId="0" borderId="0">
      <protection locked="0"/>
    </xf>
    <xf numFmtId="165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7" fillId="0" borderId="0">
      <protection locked="0"/>
    </xf>
    <xf numFmtId="0" fontId="29" fillId="7" borderId="11" applyNumberFormat="0" applyAlignment="0" applyProtection="0"/>
    <xf numFmtId="169" fontId="30" fillId="0" borderId="0">
      <protection locked="0"/>
    </xf>
    <xf numFmtId="169" fontId="30" fillId="0" borderId="0">
      <protection locked="0"/>
    </xf>
    <xf numFmtId="0" fontId="22" fillId="17" borderId="12" applyNumberFormat="0" applyFont="0" applyAlignment="0" applyProtection="0"/>
    <xf numFmtId="0" fontId="31" fillId="16" borderId="13" applyNumberFormat="0" applyAlignment="0" applyProtection="0"/>
    <xf numFmtId="0" fontId="22" fillId="0" borderId="0"/>
    <xf numFmtId="0" fontId="24" fillId="0" borderId="0"/>
    <xf numFmtId="0" fontId="24" fillId="0" borderId="0"/>
    <xf numFmtId="0" fontId="23" fillId="0" borderId="0" applyNumberFormat="0" applyFont="0" applyBorder="0" applyAlignment="0"/>
    <xf numFmtId="169" fontId="27" fillId="0" borderId="14">
      <protection locked="0"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170" fontId="27" fillId="0" borderId="0">
      <protection locked="0"/>
    </xf>
    <xf numFmtId="0" fontId="35" fillId="0" borderId="0"/>
    <xf numFmtId="165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3" fillId="0" borderId="38" applyNumberFormat="0" applyFill="0" applyAlignment="0" applyProtection="0"/>
    <xf numFmtId="0" fontId="54" fillId="0" borderId="39" applyNumberFormat="0" applyFill="0" applyAlignment="0" applyProtection="0"/>
    <xf numFmtId="0" fontId="55" fillId="0" borderId="40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1" applyNumberFormat="0" applyFill="0" applyAlignment="0" applyProtection="0"/>
    <xf numFmtId="0" fontId="59" fillId="23" borderId="42" applyNumberFormat="0" applyAlignment="0" applyProtection="0"/>
    <xf numFmtId="0" fontId="60" fillId="25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8" fillId="24" borderId="43" applyNumberFormat="0" applyFont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173" fontId="62" fillId="0" borderId="0"/>
    <xf numFmtId="0" fontId="18" fillId="0" borderId="0"/>
    <xf numFmtId="165" fontId="62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62" fillId="0" borderId="0"/>
    <xf numFmtId="165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2" fontId="93" fillId="0" borderId="0" applyFill="0" applyBorder="0">
      <alignment horizontal="right" vertical="top"/>
    </xf>
  </cellStyleXfs>
  <cellXfs count="774">
    <xf numFmtId="0" fontId="0" fillId="0" borderId="0" xfId="0"/>
    <xf numFmtId="0" fontId="42" fillId="0" borderId="20" xfId="39" applyFont="1" applyBorder="1" applyAlignment="1">
      <alignment vertical="center"/>
    </xf>
    <xf numFmtId="0" fontId="39" fillId="0" borderId="0" xfId="39" applyFont="1" applyAlignment="1">
      <alignment vertical="center"/>
    </xf>
    <xf numFmtId="0" fontId="36" fillId="0" borderId="20" xfId="39" applyFont="1" applyBorder="1" applyAlignment="1">
      <alignment vertical="center"/>
    </xf>
    <xf numFmtId="0" fontId="18" fillId="0" borderId="0" xfId="58"/>
    <xf numFmtId="0" fontId="18" fillId="0" borderId="0" xfId="58" applyAlignment="1">
      <alignment horizontal="center"/>
    </xf>
    <xf numFmtId="172" fontId="18" fillId="0" borderId="0" xfId="58" applyNumberFormat="1"/>
    <xf numFmtId="9" fontId="0" fillId="0" borderId="0" xfId="59" applyFont="1" applyAlignment="1">
      <alignment horizontal="right"/>
    </xf>
    <xf numFmtId="0" fontId="49" fillId="0" borderId="0" xfId="58" applyFont="1"/>
    <xf numFmtId="0" fontId="50" fillId="0" borderId="0" xfId="0" applyFont="1" applyAlignment="1">
      <alignment vertical="center"/>
    </xf>
    <xf numFmtId="0" fontId="35" fillId="0" borderId="0" xfId="39" applyAlignment="1">
      <alignment vertical="center"/>
    </xf>
    <xf numFmtId="0" fontId="39" fillId="0" borderId="0" xfId="39" applyFont="1" applyAlignment="1">
      <alignment horizontal="right" vertical="center"/>
    </xf>
    <xf numFmtId="0" fontId="36" fillId="19" borderId="8" xfId="39" applyFont="1" applyFill="1" applyBorder="1" applyAlignment="1">
      <alignment horizontal="center" vertical="center"/>
    </xf>
    <xf numFmtId="0" fontId="39" fillId="0" borderId="16" xfId="39" applyFont="1" applyBorder="1" applyAlignment="1">
      <alignment horizontal="center" vertical="center"/>
    </xf>
    <xf numFmtId="0" fontId="35" fillId="0" borderId="0" xfId="39" applyAlignment="1">
      <alignment horizontal="center" vertical="center"/>
    </xf>
    <xf numFmtId="0" fontId="36" fillId="0" borderId="0" xfId="39" applyFont="1" applyAlignment="1">
      <alignment horizontal="right" vertical="center"/>
    </xf>
    <xf numFmtId="0" fontId="38" fillId="18" borderId="8" xfId="39" applyFont="1" applyFill="1" applyBorder="1" applyAlignment="1">
      <alignment vertical="center"/>
    </xf>
    <xf numFmtId="0" fontId="36" fillId="0" borderId="0" xfId="39" applyFont="1" applyAlignment="1">
      <alignment vertical="center"/>
    </xf>
    <xf numFmtId="0" fontId="36" fillId="0" borderId="9" xfId="39" applyFont="1" applyBorder="1" applyAlignment="1">
      <alignment vertical="center"/>
    </xf>
    <xf numFmtId="0" fontId="21" fillId="0" borderId="0" xfId="39" applyFont="1" applyAlignment="1">
      <alignment vertical="center"/>
    </xf>
    <xf numFmtId="0" fontId="17" fillId="0" borderId="0" xfId="39" applyFont="1" applyAlignment="1">
      <alignment vertical="center"/>
    </xf>
    <xf numFmtId="172" fontId="35" fillId="0" borderId="0" xfId="39" applyNumberFormat="1" applyAlignment="1">
      <alignment horizontal="center" vertical="center"/>
    </xf>
    <xf numFmtId="172" fontId="35" fillId="0" borderId="9" xfId="39" applyNumberFormat="1" applyBorder="1" applyAlignment="1">
      <alignment horizontal="center" vertical="center"/>
    </xf>
    <xf numFmtId="0" fontId="35" fillId="0" borderId="0" xfId="39" applyAlignment="1">
      <alignment horizontal="right" vertical="center"/>
    </xf>
    <xf numFmtId="0" fontId="47" fillId="0" borderId="0" xfId="39" applyFont="1" applyAlignment="1">
      <alignment vertical="center"/>
    </xf>
    <xf numFmtId="171" fontId="49" fillId="0" borderId="0" xfId="40" applyNumberFormat="1" applyFont="1" applyAlignment="1">
      <alignment horizontal="center" vertical="center"/>
    </xf>
    <xf numFmtId="172" fontId="35" fillId="0" borderId="0" xfId="39" applyNumberFormat="1" applyAlignment="1">
      <alignment vertical="center"/>
    </xf>
    <xf numFmtId="0" fontId="37" fillId="18" borderId="23" xfId="39" applyFont="1" applyFill="1" applyBorder="1" applyAlignment="1">
      <alignment horizontal="center" vertical="center"/>
    </xf>
    <xf numFmtId="0" fontId="36" fillId="18" borderId="8" xfId="39" applyFont="1" applyFill="1" applyBorder="1" applyAlignment="1">
      <alignment vertical="center" wrapText="1"/>
    </xf>
    <xf numFmtId="0" fontId="36" fillId="0" borderId="0" xfId="39" applyFont="1" applyAlignment="1">
      <alignment vertical="center" wrapText="1"/>
    </xf>
    <xf numFmtId="0" fontId="0" fillId="0" borderId="9" xfId="39" applyFont="1" applyBorder="1" applyAlignment="1">
      <alignment vertical="center"/>
    </xf>
    <xf numFmtId="0" fontId="36" fillId="18" borderId="8" xfId="39" applyFont="1" applyFill="1" applyBorder="1" applyAlignment="1">
      <alignment horizontal="left" vertical="center" wrapText="1"/>
    </xf>
    <xf numFmtId="0" fontId="36" fillId="0" borderId="0" xfId="39" applyFont="1" applyAlignment="1">
      <alignment horizontal="left" vertical="center" wrapText="1"/>
    </xf>
    <xf numFmtId="0" fontId="21" fillId="0" borderId="0" xfId="39" applyFont="1" applyAlignment="1">
      <alignment vertical="center" wrapText="1"/>
    </xf>
    <xf numFmtId="0" fontId="35" fillId="0" borderId="37" xfId="39" applyBorder="1" applyAlignment="1">
      <alignment vertical="center"/>
    </xf>
    <xf numFmtId="171" fontId="44" fillId="0" borderId="0" xfId="40" applyNumberFormat="1" applyFont="1" applyAlignment="1">
      <alignment vertical="center"/>
    </xf>
    <xf numFmtId="0" fontId="36" fillId="0" borderId="44" xfId="39" applyFont="1" applyBorder="1" applyAlignment="1">
      <alignment vertical="center"/>
    </xf>
    <xf numFmtId="0" fontId="17" fillId="0" borderId="0" xfId="39" applyFont="1" applyAlignment="1">
      <alignment horizontal="center" vertical="center"/>
    </xf>
    <xf numFmtId="172" fontId="16" fillId="0" borderId="9" xfId="58" applyNumberFormat="1" applyFont="1" applyBorder="1"/>
    <xf numFmtId="0" fontId="68" fillId="0" borderId="0" xfId="39" applyFont="1" applyAlignment="1">
      <alignment horizontal="right" vertical="center"/>
    </xf>
    <xf numFmtId="0" fontId="69" fillId="0" borderId="0" xfId="39" applyFont="1" applyAlignment="1">
      <alignment vertical="center"/>
    </xf>
    <xf numFmtId="171" fontId="35" fillId="0" borderId="0" xfId="39" applyNumberFormat="1" applyAlignment="1">
      <alignment vertical="center"/>
    </xf>
    <xf numFmtId="0" fontId="15" fillId="0" borderId="0" xfId="39" applyFont="1" applyAlignment="1">
      <alignment vertical="center"/>
    </xf>
    <xf numFmtId="0" fontId="70" fillId="0" borderId="0" xfId="39" applyFont="1" applyAlignment="1">
      <alignment vertical="center"/>
    </xf>
    <xf numFmtId="172" fontId="36" fillId="0" borderId="0" xfId="39" applyNumberFormat="1" applyFont="1" applyAlignment="1">
      <alignment vertical="center"/>
    </xf>
    <xf numFmtId="0" fontId="72" fillId="0" borderId="0" xfId="58" applyFont="1"/>
    <xf numFmtId="0" fontId="73" fillId="0" borderId="0" xfId="58" applyFont="1"/>
    <xf numFmtId="0" fontId="0" fillId="0" borderId="0" xfId="39" applyFont="1" applyAlignment="1">
      <alignment vertical="center"/>
    </xf>
    <xf numFmtId="0" fontId="0" fillId="18" borderId="0" xfId="39" applyFont="1" applyFill="1" applyAlignment="1">
      <alignment vertical="center"/>
    </xf>
    <xf numFmtId="0" fontId="35" fillId="18" borderId="0" xfId="39" applyFill="1" applyAlignment="1">
      <alignment vertical="center"/>
    </xf>
    <xf numFmtId="0" fontId="71" fillId="0" borderId="0" xfId="0" applyFont="1" applyAlignment="1">
      <alignment vertical="center"/>
    </xf>
    <xf numFmtId="0" fontId="13" fillId="18" borderId="0" xfId="39" applyFont="1" applyFill="1" applyAlignment="1">
      <alignment vertical="center"/>
    </xf>
    <xf numFmtId="0" fontId="13" fillId="0" borderId="0" xfId="39" applyFont="1" applyAlignment="1">
      <alignment vertical="center"/>
    </xf>
    <xf numFmtId="0" fontId="70" fillId="0" borderId="23" xfId="39" applyFont="1" applyBorder="1" applyAlignment="1">
      <alignment vertical="center"/>
    </xf>
    <xf numFmtId="1" fontId="47" fillId="0" borderId="10" xfId="43" applyNumberFormat="1" applyFont="1" applyBorder="1" applyAlignment="1">
      <alignment horizontal="right" vertical="center"/>
    </xf>
    <xf numFmtId="171" fontId="47" fillId="0" borderId="10" xfId="43" applyNumberFormat="1" applyFont="1" applyBorder="1" applyAlignment="1">
      <alignment horizontal="right" vertical="center"/>
    </xf>
    <xf numFmtId="0" fontId="38" fillId="0" borderId="0" xfId="39" applyFont="1" applyAlignment="1">
      <alignment vertical="center"/>
    </xf>
    <xf numFmtId="9" fontId="35" fillId="0" borderId="0" xfId="87" applyFont="1" applyAlignment="1">
      <alignment horizontal="right" vertical="center"/>
    </xf>
    <xf numFmtId="0" fontId="75" fillId="0" borderId="9" xfId="39" applyFont="1" applyBorder="1" applyAlignment="1">
      <alignment vertical="center"/>
    </xf>
    <xf numFmtId="9" fontId="75" fillId="0" borderId="9" xfId="87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175" fontId="42" fillId="0" borderId="29" xfId="42" applyNumberFormat="1" applyFont="1" applyBorder="1" applyAlignment="1">
      <alignment horizontal="center" vertical="center"/>
    </xf>
    <xf numFmtId="175" fontId="42" fillId="0" borderId="30" xfId="42" applyNumberFormat="1" applyFont="1" applyBorder="1" applyAlignment="1">
      <alignment horizontal="center" vertical="center"/>
    </xf>
    <xf numFmtId="175" fontId="42" fillId="0" borderId="31" xfId="42" applyNumberFormat="1" applyFont="1" applyBorder="1" applyAlignment="1">
      <alignment horizontal="center" vertical="center"/>
    </xf>
    <xf numFmtId="9" fontId="43" fillId="0" borderId="29" xfId="87" applyFont="1" applyBorder="1" applyAlignment="1">
      <alignment horizontal="right" vertical="center"/>
    </xf>
    <xf numFmtId="9" fontId="43" fillId="0" borderId="30" xfId="87" applyFont="1" applyBorder="1" applyAlignment="1">
      <alignment horizontal="right" vertical="center"/>
    </xf>
    <xf numFmtId="9" fontId="43" fillId="0" borderId="31" xfId="87" applyFont="1" applyBorder="1" applyAlignment="1">
      <alignment horizontal="right" vertical="center"/>
    </xf>
    <xf numFmtId="0" fontId="76" fillId="0" borderId="0" xfId="39" applyFont="1" applyAlignment="1">
      <alignment vertical="center"/>
    </xf>
    <xf numFmtId="0" fontId="75" fillId="0" borderId="44" xfId="39" applyFont="1" applyBorder="1" applyAlignment="1">
      <alignment vertical="center"/>
    </xf>
    <xf numFmtId="0" fontId="48" fillId="0" borderId="0" xfId="39" applyFont="1" applyAlignment="1">
      <alignment vertical="center"/>
    </xf>
    <xf numFmtId="0" fontId="75" fillId="18" borderId="9" xfId="39" applyFont="1" applyFill="1" applyBorder="1" applyAlignment="1">
      <alignment vertical="center"/>
    </xf>
    <xf numFmtId="0" fontId="21" fillId="18" borderId="0" xfId="39" applyFont="1" applyFill="1" applyAlignment="1">
      <alignment vertical="center"/>
    </xf>
    <xf numFmtId="0" fontId="39" fillId="0" borderId="9" xfId="39" applyFont="1" applyBorder="1" applyAlignment="1">
      <alignment horizontal="center" vertical="center"/>
    </xf>
    <xf numFmtId="0" fontId="19" fillId="0" borderId="0" xfId="39" applyFont="1" applyAlignment="1">
      <alignment vertical="center"/>
    </xf>
    <xf numFmtId="0" fontId="0" fillId="0" borderId="23" xfId="39" applyFont="1" applyBorder="1" applyAlignment="1">
      <alignment vertical="center"/>
    </xf>
    <xf numFmtId="0" fontId="19" fillId="0" borderId="23" xfId="39" applyFont="1" applyBorder="1" applyAlignment="1">
      <alignment vertical="center"/>
    </xf>
    <xf numFmtId="175" fontId="75" fillId="0" borderId="48" xfId="42" applyNumberFormat="1" applyFont="1" applyBorder="1" applyAlignment="1">
      <alignment horizontal="center" vertical="center"/>
    </xf>
    <xf numFmtId="9" fontId="75" fillId="0" borderId="48" xfId="87" applyFont="1" applyBorder="1" applyAlignment="1">
      <alignment vertical="center"/>
    </xf>
    <xf numFmtId="171" fontId="35" fillId="0" borderId="0" xfId="43" applyNumberFormat="1" applyFont="1" applyAlignment="1">
      <alignment horizontal="center" vertical="center"/>
    </xf>
    <xf numFmtId="171" fontId="35" fillId="0" borderId="0" xfId="43" applyNumberFormat="1" applyFont="1" applyAlignment="1">
      <alignment vertical="center"/>
    </xf>
    <xf numFmtId="0" fontId="44" fillId="0" borderId="0" xfId="39" applyFont="1" applyAlignment="1">
      <alignment vertical="center"/>
    </xf>
    <xf numFmtId="0" fontId="19" fillId="0" borderId="9" xfId="39" applyFont="1" applyBorder="1" applyAlignment="1">
      <alignment vertical="center"/>
    </xf>
    <xf numFmtId="0" fontId="36" fillId="18" borderId="9" xfId="39" applyFont="1" applyFill="1" applyBorder="1" applyAlignment="1">
      <alignment vertical="center"/>
    </xf>
    <xf numFmtId="0" fontId="38" fillId="18" borderId="16" xfId="39" applyFont="1" applyFill="1" applyBorder="1" applyAlignment="1">
      <alignment vertical="center"/>
    </xf>
    <xf numFmtId="175" fontId="42" fillId="18" borderId="29" xfId="42" applyNumberFormat="1" applyFont="1" applyFill="1" applyBorder="1" applyAlignment="1">
      <alignment horizontal="center" vertical="center"/>
    </xf>
    <xf numFmtId="175" fontId="42" fillId="18" borderId="30" xfId="42" applyNumberFormat="1" applyFont="1" applyFill="1" applyBorder="1" applyAlignment="1">
      <alignment horizontal="center" vertical="center"/>
    </xf>
    <xf numFmtId="0" fontId="42" fillId="0" borderId="0" xfId="39" applyFont="1" applyAlignment="1">
      <alignment vertical="center"/>
    </xf>
    <xf numFmtId="0" fontId="42" fillId="18" borderId="16" xfId="39" applyFont="1" applyFill="1" applyBorder="1" applyAlignment="1">
      <alignment vertical="center"/>
    </xf>
    <xf numFmtId="0" fontId="35" fillId="0" borderId="9" xfId="39" applyBorder="1" applyAlignment="1">
      <alignment vertical="center"/>
    </xf>
    <xf numFmtId="0" fontId="36" fillId="0" borderId="52" xfId="39" applyFont="1" applyBorder="1" applyAlignment="1">
      <alignment vertical="center"/>
    </xf>
    <xf numFmtId="0" fontId="79" fillId="0" borderId="0" xfId="58" applyFont="1"/>
    <xf numFmtId="0" fontId="44" fillId="0" borderId="9" xfId="39" applyFont="1" applyBorder="1" applyAlignment="1">
      <alignment vertical="center"/>
    </xf>
    <xf numFmtId="0" fontId="80" fillId="0" borderId="0" xfId="39" applyFont="1" applyAlignment="1">
      <alignment vertical="center"/>
    </xf>
    <xf numFmtId="0" fontId="36" fillId="18" borderId="16" xfId="39" applyFont="1" applyFill="1" applyBorder="1" applyAlignment="1">
      <alignment horizontal="right" vertical="center"/>
    </xf>
    <xf numFmtId="0" fontId="47" fillId="0" borderId="37" xfId="39" applyFont="1" applyBorder="1" applyAlignment="1">
      <alignment vertical="center"/>
    </xf>
    <xf numFmtId="0" fontId="36" fillId="18" borderId="16" xfId="39" applyFont="1" applyFill="1" applyBorder="1" applyAlignment="1">
      <alignment horizontal="left" vertical="center" wrapText="1"/>
    </xf>
    <xf numFmtId="0" fontId="10" fillId="0" borderId="0" xfId="39" applyFont="1" applyAlignment="1">
      <alignment vertical="center"/>
    </xf>
    <xf numFmtId="0" fontId="81" fillId="38" borderId="3" xfId="39" applyFont="1" applyFill="1" applyBorder="1" applyAlignment="1">
      <alignment vertical="center"/>
    </xf>
    <xf numFmtId="0" fontId="47" fillId="38" borderId="7" xfId="39" applyFont="1" applyFill="1" applyBorder="1" applyAlignment="1">
      <alignment vertical="center"/>
    </xf>
    <xf numFmtId="0" fontId="0" fillId="18" borderId="9" xfId="39" applyFont="1" applyFill="1" applyBorder="1" applyAlignment="1">
      <alignment horizontal="left" vertical="center"/>
    </xf>
    <xf numFmtId="175" fontId="42" fillId="18" borderId="54" xfId="42" applyNumberFormat="1" applyFont="1" applyFill="1" applyBorder="1" applyAlignment="1">
      <alignment horizontal="center" vertical="center"/>
    </xf>
    <xf numFmtId="175" fontId="42" fillId="18" borderId="48" xfId="42" applyNumberFormat="1" applyFont="1" applyFill="1" applyBorder="1" applyAlignment="1">
      <alignment horizontal="center" vertical="center"/>
    </xf>
    <xf numFmtId="175" fontId="42" fillId="18" borderId="55" xfId="42" applyNumberFormat="1" applyFont="1" applyFill="1" applyBorder="1" applyAlignment="1">
      <alignment horizontal="center" vertical="center"/>
    </xf>
    <xf numFmtId="0" fontId="43" fillId="18" borderId="57" xfId="39" applyFont="1" applyFill="1" applyBorder="1" applyAlignment="1">
      <alignment vertical="center"/>
    </xf>
    <xf numFmtId="175" fontId="43" fillId="18" borderId="57" xfId="42" applyNumberFormat="1" applyFont="1" applyFill="1" applyBorder="1" applyAlignment="1">
      <alignment horizontal="center" vertical="center"/>
    </xf>
    <xf numFmtId="9" fontId="77" fillId="0" borderId="58" xfId="0" applyNumberFormat="1" applyFont="1" applyBorder="1" applyAlignment="1">
      <alignment vertical="center"/>
    </xf>
    <xf numFmtId="9" fontId="43" fillId="0" borderId="56" xfId="87" applyFont="1" applyBorder="1" applyAlignment="1">
      <alignment horizontal="right" vertical="center"/>
    </xf>
    <xf numFmtId="175" fontId="42" fillId="0" borderId="56" xfId="42" applyNumberFormat="1" applyFont="1" applyBorder="1" applyAlignment="1">
      <alignment horizontal="center" vertical="center"/>
    </xf>
    <xf numFmtId="0" fontId="35" fillId="0" borderId="1" xfId="39" applyBorder="1" applyAlignment="1">
      <alignment vertical="center"/>
    </xf>
    <xf numFmtId="0" fontId="35" fillId="0" borderId="2" xfId="39" applyBorder="1" applyAlignment="1">
      <alignment vertical="center"/>
    </xf>
    <xf numFmtId="171" fontId="68" fillId="0" borderId="1" xfId="40" applyNumberFormat="1" applyFont="1" applyBorder="1" applyAlignment="1">
      <alignment horizontal="center" vertical="center"/>
    </xf>
    <xf numFmtId="171" fontId="68" fillId="0" borderId="0" xfId="40" applyNumberFormat="1" applyFont="1" applyAlignment="1">
      <alignment horizontal="center" vertical="center"/>
    </xf>
    <xf numFmtId="0" fontId="38" fillId="18" borderId="2" xfId="39" applyFont="1" applyFill="1" applyBorder="1" applyAlignment="1">
      <alignment horizontal="center" vertical="center"/>
    </xf>
    <xf numFmtId="0" fontId="76" fillId="0" borderId="1" xfId="39" applyFont="1" applyBorder="1" applyAlignment="1">
      <alignment vertical="center"/>
    </xf>
    <xf numFmtId="0" fontId="76" fillId="0" borderId="2" xfId="39" applyFont="1" applyBorder="1" applyAlignment="1">
      <alignment vertical="center"/>
    </xf>
    <xf numFmtId="0" fontId="43" fillId="18" borderId="54" xfId="39" applyFont="1" applyFill="1" applyBorder="1" applyAlignment="1">
      <alignment vertical="center"/>
    </xf>
    <xf numFmtId="0" fontId="43" fillId="18" borderId="48" xfId="39" applyFont="1" applyFill="1" applyBorder="1" applyAlignment="1">
      <alignment vertical="center"/>
    </xf>
    <xf numFmtId="1" fontId="43" fillId="18" borderId="48" xfId="39" applyNumberFormat="1" applyFont="1" applyFill="1" applyBorder="1" applyAlignment="1">
      <alignment vertical="center"/>
    </xf>
    <xf numFmtId="0" fontId="43" fillId="18" borderId="55" xfId="39" applyFont="1" applyFill="1" applyBorder="1" applyAlignment="1">
      <alignment vertical="center"/>
    </xf>
    <xf numFmtId="175" fontId="42" fillId="0" borderId="54" xfId="42" applyNumberFormat="1" applyFont="1" applyBorder="1" applyAlignment="1">
      <alignment horizontal="center" vertical="center"/>
    </xf>
    <xf numFmtId="175" fontId="42" fillId="0" borderId="48" xfId="42" applyNumberFormat="1" applyFont="1" applyBorder="1" applyAlignment="1">
      <alignment horizontal="center" vertical="center"/>
    </xf>
    <xf numFmtId="175" fontId="43" fillId="18" borderId="54" xfId="42" applyNumberFormat="1" applyFont="1" applyFill="1" applyBorder="1" applyAlignment="1">
      <alignment horizontal="center" vertical="center"/>
    </xf>
    <xf numFmtId="175" fontId="43" fillId="18" borderId="48" xfId="42" applyNumberFormat="1" applyFont="1" applyFill="1" applyBorder="1" applyAlignment="1">
      <alignment horizontal="center" vertical="center"/>
    </xf>
    <xf numFmtId="175" fontId="43" fillId="18" borderId="55" xfId="42" applyNumberFormat="1" applyFont="1" applyFill="1" applyBorder="1" applyAlignment="1">
      <alignment horizontal="center" vertical="center"/>
    </xf>
    <xf numFmtId="9" fontId="77" fillId="0" borderId="49" xfId="0" applyNumberFormat="1" applyFont="1" applyBorder="1" applyAlignment="1">
      <alignment vertical="center"/>
    </xf>
    <xf numFmtId="9" fontId="77" fillId="0" borderId="50" xfId="0" applyNumberFormat="1" applyFont="1" applyBorder="1" applyAlignment="1">
      <alignment vertical="center"/>
    </xf>
    <xf numFmtId="9" fontId="77" fillId="0" borderId="51" xfId="0" applyNumberFormat="1" applyFont="1" applyBorder="1" applyAlignment="1">
      <alignment vertical="center"/>
    </xf>
    <xf numFmtId="0" fontId="69" fillId="0" borderId="1" xfId="39" applyFont="1" applyBorder="1" applyAlignment="1">
      <alignment vertical="center"/>
    </xf>
    <xf numFmtId="0" fontId="69" fillId="0" borderId="2" xfId="39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47" fillId="38" borderId="1" xfId="39" applyFont="1" applyFill="1" applyBorder="1" applyAlignment="1">
      <alignment vertical="center"/>
    </xf>
    <xf numFmtId="171" fontId="44" fillId="0" borderId="48" xfId="43" applyNumberFormat="1" applyFont="1" applyBorder="1" applyAlignment="1">
      <alignment horizontal="right" vertical="center"/>
    </xf>
    <xf numFmtId="171" fontId="47" fillId="0" borderId="60" xfId="43" applyNumberFormat="1" applyFont="1" applyBorder="1" applyAlignment="1">
      <alignment horizontal="right" vertical="center"/>
    </xf>
    <xf numFmtId="0" fontId="49" fillId="0" borderId="0" xfId="39" applyFont="1" applyAlignment="1">
      <alignment vertical="center"/>
    </xf>
    <xf numFmtId="0" fontId="9" fillId="0" borderId="0" xfId="39" applyFont="1" applyAlignment="1">
      <alignment vertical="center"/>
    </xf>
    <xf numFmtId="9" fontId="35" fillId="0" borderId="0" xfId="39" applyNumberFormat="1" applyAlignment="1">
      <alignment vertical="center"/>
    </xf>
    <xf numFmtId="0" fontId="21" fillId="0" borderId="4" xfId="39" applyFont="1" applyBorder="1" applyAlignment="1">
      <alignment vertical="center"/>
    </xf>
    <xf numFmtId="0" fontId="21" fillId="0" borderId="5" xfId="39" applyFont="1" applyBorder="1" applyAlignment="1">
      <alignment vertical="center"/>
    </xf>
    <xf numFmtId="0" fontId="21" fillId="0" borderId="1" xfId="39" applyFont="1" applyBorder="1" applyAlignment="1">
      <alignment vertical="center"/>
    </xf>
    <xf numFmtId="0" fontId="21" fillId="0" borderId="2" xfId="39" applyFont="1" applyBorder="1" applyAlignment="1">
      <alignment vertical="center"/>
    </xf>
    <xf numFmtId="0" fontId="13" fillId="0" borderId="2" xfId="39" applyFont="1" applyBorder="1" applyAlignment="1">
      <alignment vertical="center"/>
    </xf>
    <xf numFmtId="0" fontId="49" fillId="0" borderId="2" xfId="39" applyFont="1" applyBorder="1" applyAlignment="1">
      <alignment vertical="center"/>
    </xf>
    <xf numFmtId="1" fontId="35" fillId="0" borderId="0" xfId="39" applyNumberFormat="1" applyAlignment="1">
      <alignment vertical="center"/>
    </xf>
    <xf numFmtId="171" fontId="0" fillId="0" borderId="48" xfId="43" applyNumberFormat="1" applyFont="1" applyBorder="1" applyAlignment="1">
      <alignment horizontal="right" vertical="center"/>
    </xf>
    <xf numFmtId="1" fontId="9" fillId="0" borderId="0" xfId="39" applyNumberFormat="1" applyFont="1" applyAlignment="1">
      <alignment vertical="center"/>
    </xf>
    <xf numFmtId="1" fontId="35" fillId="0" borderId="2" xfId="39" applyNumberFormat="1" applyBorder="1" applyAlignment="1">
      <alignment vertical="center"/>
    </xf>
    <xf numFmtId="0" fontId="35" fillId="0" borderId="59" xfId="39" applyBorder="1" applyAlignment="1">
      <alignment vertical="center"/>
    </xf>
    <xf numFmtId="0" fontId="35" fillId="0" borderId="53" xfId="39" applyBorder="1" applyAlignment="1">
      <alignment vertical="center"/>
    </xf>
    <xf numFmtId="0" fontId="35" fillId="0" borderId="23" xfId="39" applyBorder="1" applyAlignment="1">
      <alignment vertical="center"/>
    </xf>
    <xf numFmtId="0" fontId="35" fillId="0" borderId="5" xfId="39" applyBorder="1" applyAlignment="1">
      <alignment vertical="center"/>
    </xf>
    <xf numFmtId="9" fontId="13" fillId="0" borderId="0" xfId="39" applyNumberFormat="1" applyFont="1" applyAlignment="1">
      <alignment vertical="center"/>
    </xf>
    <xf numFmtId="0" fontId="82" fillId="0" borderId="59" xfId="39" applyFont="1" applyBorder="1" applyAlignment="1">
      <alignment vertical="center"/>
    </xf>
    <xf numFmtId="0" fontId="82" fillId="0" borderId="53" xfId="39" applyFont="1" applyBorder="1" applyAlignment="1">
      <alignment vertical="center"/>
    </xf>
    <xf numFmtId="0" fontId="82" fillId="0" borderId="0" xfId="39" applyFont="1" applyAlignment="1">
      <alignment vertical="center"/>
    </xf>
    <xf numFmtId="171" fontId="82" fillId="0" borderId="60" xfId="43" applyNumberFormat="1" applyFont="1" applyBorder="1" applyAlignment="1">
      <alignment horizontal="right" vertical="center"/>
    </xf>
    <xf numFmtId="175" fontId="83" fillId="0" borderId="48" xfId="42" applyNumberFormat="1" applyFont="1" applyBorder="1" applyAlignment="1">
      <alignment horizontal="right" vertical="center"/>
    </xf>
    <xf numFmtId="0" fontId="82" fillId="0" borderId="7" xfId="39" applyFont="1" applyBorder="1" applyAlignment="1">
      <alignment vertical="center"/>
    </xf>
    <xf numFmtId="1" fontId="83" fillId="0" borderId="48" xfId="43" applyNumberFormat="1" applyFont="1" applyBorder="1" applyAlignment="1">
      <alignment horizontal="right" vertical="center"/>
    </xf>
    <xf numFmtId="171" fontId="19" fillId="0" borderId="0" xfId="43" applyNumberFormat="1" applyAlignment="1">
      <alignment vertical="center"/>
    </xf>
    <xf numFmtId="9" fontId="19" fillId="0" borderId="0" xfId="87" applyAlignment="1">
      <alignment vertical="center"/>
    </xf>
    <xf numFmtId="0" fontId="0" fillId="0" borderId="48" xfId="39" applyFont="1" applyBorder="1" applyAlignment="1">
      <alignment vertical="center"/>
    </xf>
    <xf numFmtId="0" fontId="44" fillId="0" borderId="0" xfId="39" applyFont="1" applyAlignment="1">
      <alignment horizontal="center" vertical="center"/>
    </xf>
    <xf numFmtId="0" fontId="9" fillId="18" borderId="0" xfId="39" applyFont="1" applyFill="1" applyAlignment="1">
      <alignment vertical="center"/>
    </xf>
    <xf numFmtId="0" fontId="9" fillId="38" borderId="1" xfId="39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35" fillId="38" borderId="5" xfId="39" applyFill="1" applyBorder="1" applyAlignment="1">
      <alignment horizontal="right" vertical="center"/>
    </xf>
    <xf numFmtId="0" fontId="82" fillId="18" borderId="9" xfId="39" applyFont="1" applyFill="1" applyBorder="1" applyAlignment="1">
      <alignment vertical="center"/>
    </xf>
    <xf numFmtId="2" fontId="82" fillId="18" borderId="57" xfId="39" applyNumberFormat="1" applyFont="1" applyFill="1" applyBorder="1" applyAlignment="1">
      <alignment vertical="center"/>
    </xf>
    <xf numFmtId="0" fontId="9" fillId="38" borderId="1" xfId="0" applyFont="1" applyFill="1" applyBorder="1"/>
    <xf numFmtId="175" fontId="42" fillId="39" borderId="54" xfId="42" applyNumberFormat="1" applyFont="1" applyFill="1" applyBorder="1" applyAlignment="1">
      <alignment horizontal="center" vertical="center"/>
    </xf>
    <xf numFmtId="175" fontId="42" fillId="39" borderId="48" xfId="42" applyNumberFormat="1" applyFont="1" applyFill="1" applyBorder="1" applyAlignment="1">
      <alignment horizontal="center" vertical="center"/>
    </xf>
    <xf numFmtId="0" fontId="9" fillId="38" borderId="2" xfId="39" applyFont="1" applyFill="1" applyBorder="1" applyAlignment="1">
      <alignment horizontal="right" vertical="center"/>
    </xf>
    <xf numFmtId="0" fontId="47" fillId="38" borderId="2" xfId="39" applyFont="1" applyFill="1" applyBorder="1" applyAlignment="1">
      <alignment horizontal="right" vertical="center"/>
    </xf>
    <xf numFmtId="0" fontId="9" fillId="38" borderId="2" xfId="0" applyFont="1" applyFill="1" applyBorder="1" applyAlignment="1">
      <alignment horizontal="right"/>
    </xf>
    <xf numFmtId="171" fontId="82" fillId="0" borderId="48" xfId="43" applyNumberFormat="1" applyFont="1" applyBorder="1" applyAlignment="1">
      <alignment horizontal="right" vertical="center"/>
    </xf>
    <xf numFmtId="175" fontId="82" fillId="0" borderId="48" xfId="42" applyNumberFormat="1" applyFont="1" applyBorder="1" applyAlignment="1">
      <alignment horizontal="right" vertical="center"/>
    </xf>
    <xf numFmtId="2" fontId="82" fillId="18" borderId="6" xfId="39" applyNumberFormat="1" applyFont="1" applyFill="1" applyBorder="1" applyAlignment="1">
      <alignment vertical="center"/>
    </xf>
    <xf numFmtId="9" fontId="77" fillId="0" borderId="63" xfId="0" applyNumberFormat="1" applyFont="1" applyBorder="1" applyAlignment="1">
      <alignment vertical="center"/>
    </xf>
    <xf numFmtId="2" fontId="82" fillId="18" borderId="54" xfId="39" applyNumberFormat="1" applyFont="1" applyFill="1" applyBorder="1" applyAlignment="1">
      <alignment vertical="center"/>
    </xf>
    <xf numFmtId="2" fontId="82" fillId="18" borderId="64" xfId="39" applyNumberFormat="1" applyFont="1" applyFill="1" applyBorder="1" applyAlignment="1">
      <alignment vertical="center"/>
    </xf>
    <xf numFmtId="175" fontId="42" fillId="0" borderId="55" xfId="42" applyNumberFormat="1" applyFont="1" applyBorder="1" applyAlignment="1">
      <alignment horizontal="center" vertical="center"/>
    </xf>
    <xf numFmtId="175" fontId="42" fillId="0" borderId="65" xfId="42" applyNumberFormat="1" applyFont="1" applyBorder="1" applyAlignment="1">
      <alignment horizontal="center" vertical="center"/>
    </xf>
    <xf numFmtId="9" fontId="43" fillId="0" borderId="65" xfId="87" applyFont="1" applyBorder="1" applyAlignment="1">
      <alignment horizontal="right" vertical="center"/>
    </xf>
    <xf numFmtId="175" fontId="42" fillId="18" borderId="31" xfId="42" applyNumberFormat="1" applyFont="1" applyFill="1" applyBorder="1" applyAlignment="1">
      <alignment horizontal="center" vertical="center"/>
    </xf>
    <xf numFmtId="9" fontId="43" fillId="18" borderId="48" xfId="87" applyFont="1" applyFill="1" applyBorder="1" applyAlignment="1">
      <alignment horizontal="right" vertical="center"/>
    </xf>
    <xf numFmtId="9" fontId="43" fillId="0" borderId="48" xfId="87" applyFont="1" applyBorder="1" applyAlignment="1">
      <alignment horizontal="right" vertical="center"/>
    </xf>
    <xf numFmtId="9" fontId="43" fillId="18" borderId="54" xfId="87" applyFont="1" applyFill="1" applyBorder="1" applyAlignment="1">
      <alignment horizontal="right" vertical="center"/>
    </xf>
    <xf numFmtId="9" fontId="43" fillId="18" borderId="55" xfId="87" applyFont="1" applyFill="1" applyBorder="1" applyAlignment="1">
      <alignment horizontal="right" vertical="center"/>
    </xf>
    <xf numFmtId="9" fontId="43" fillId="0" borderId="54" xfId="87" applyFont="1" applyBorder="1" applyAlignment="1">
      <alignment horizontal="right" vertical="center"/>
    </xf>
    <xf numFmtId="9" fontId="43" fillId="0" borderId="55" xfId="87" applyFont="1" applyBorder="1" applyAlignment="1">
      <alignment horizontal="right" vertical="center"/>
    </xf>
    <xf numFmtId="171" fontId="0" fillId="0" borderId="62" xfId="43" applyNumberFormat="1" applyFont="1" applyBorder="1" applyAlignment="1">
      <alignment horizontal="right" vertical="center"/>
    </xf>
    <xf numFmtId="171" fontId="0" fillId="0" borderId="6" xfId="43" applyNumberFormat="1" applyFont="1" applyBorder="1" applyAlignment="1">
      <alignment horizontal="right" vertical="center"/>
    </xf>
    <xf numFmtId="171" fontId="47" fillId="0" borderId="6" xfId="43" applyNumberFormat="1" applyFont="1" applyBorder="1" applyAlignment="1">
      <alignment horizontal="right" vertical="center"/>
    </xf>
    <xf numFmtId="171" fontId="47" fillId="0" borderId="64" xfId="43" applyNumberFormat="1" applyFont="1" applyBorder="1" applyAlignment="1">
      <alignment horizontal="right" vertical="center"/>
    </xf>
    <xf numFmtId="0" fontId="21" fillId="0" borderId="4" xfId="39" applyFont="1" applyBorder="1" applyAlignment="1">
      <alignment horizontal="center" vertical="center"/>
    </xf>
    <xf numFmtId="0" fontId="21" fillId="0" borderId="5" xfId="39" applyFont="1" applyBorder="1" applyAlignment="1">
      <alignment horizontal="center" vertical="center"/>
    </xf>
    <xf numFmtId="9" fontId="35" fillId="0" borderId="2" xfId="39" applyNumberFormat="1" applyBorder="1" applyAlignment="1">
      <alignment vertical="center"/>
    </xf>
    <xf numFmtId="9" fontId="69" fillId="0" borderId="0" xfId="39" applyNumberFormat="1" applyFont="1" applyAlignment="1">
      <alignment vertical="center"/>
    </xf>
    <xf numFmtId="175" fontId="43" fillId="39" borderId="48" xfId="42" applyNumberFormat="1" applyFont="1" applyFill="1" applyBorder="1" applyAlignment="1">
      <alignment horizontal="center" vertical="center"/>
    </xf>
    <xf numFmtId="175" fontId="43" fillId="39" borderId="55" xfId="42" applyNumberFormat="1" applyFont="1" applyFill="1" applyBorder="1" applyAlignment="1">
      <alignment horizontal="center" vertical="center"/>
    </xf>
    <xf numFmtId="175" fontId="43" fillId="39" borderId="54" xfId="42" applyNumberFormat="1" applyFont="1" applyFill="1" applyBorder="1" applyAlignment="1">
      <alignment horizontal="center" vertical="center"/>
    </xf>
    <xf numFmtId="175" fontId="69" fillId="0" borderId="0" xfId="39" applyNumberFormat="1" applyFont="1" applyAlignment="1">
      <alignment vertical="center"/>
    </xf>
    <xf numFmtId="0" fontId="8" fillId="38" borderId="1" xfId="0" applyFont="1" applyFill="1" applyBorder="1"/>
    <xf numFmtId="0" fontId="8" fillId="38" borderId="1" xfId="39" applyFont="1" applyFill="1" applyBorder="1" applyAlignment="1">
      <alignment vertical="center"/>
    </xf>
    <xf numFmtId="171" fontId="0" fillId="0" borderId="0" xfId="0" applyNumberFormat="1"/>
    <xf numFmtId="0" fontId="35" fillId="0" borderId="49" xfId="39" applyBorder="1" applyAlignment="1">
      <alignment horizontal="center" vertical="center"/>
    </xf>
    <xf numFmtId="0" fontId="35" fillId="0" borderId="50" xfId="39" applyBorder="1" applyAlignment="1">
      <alignment horizontal="center" vertical="center"/>
    </xf>
    <xf numFmtId="0" fontId="35" fillId="0" borderId="51" xfId="39" applyBorder="1" applyAlignment="1">
      <alignment horizontal="center" vertical="center"/>
    </xf>
    <xf numFmtId="0" fontId="35" fillId="0" borderId="1" xfId="39" applyBorder="1" applyAlignment="1">
      <alignment horizontal="center" vertical="center"/>
    </xf>
    <xf numFmtId="0" fontId="35" fillId="0" borderId="2" xfId="39" applyBorder="1" applyAlignment="1">
      <alignment horizontal="center" vertical="center"/>
    </xf>
    <xf numFmtId="0" fontId="35" fillId="0" borderId="1" xfId="39" applyBorder="1" applyAlignment="1">
      <alignment horizontal="right" vertical="center"/>
    </xf>
    <xf numFmtId="0" fontId="35" fillId="0" borderId="2" xfId="39" applyBorder="1" applyAlignment="1">
      <alignment horizontal="right" vertical="center"/>
    </xf>
    <xf numFmtId="0" fontId="35" fillId="0" borderId="9" xfId="39" applyBorder="1" applyAlignment="1">
      <alignment horizontal="right" vertical="center"/>
    </xf>
    <xf numFmtId="17" fontId="13" fillId="0" borderId="0" xfId="39" applyNumberFormat="1" applyFont="1" applyAlignment="1">
      <alignment horizontal="right" vertical="center"/>
    </xf>
    <xf numFmtId="9" fontId="35" fillId="0" borderId="59" xfId="39" applyNumberFormat="1" applyBorder="1" applyAlignment="1">
      <alignment vertical="center"/>
    </xf>
    <xf numFmtId="9" fontId="35" fillId="0" borderId="53" xfId="39" applyNumberFormat="1" applyBorder="1" applyAlignment="1">
      <alignment vertical="center"/>
    </xf>
    <xf numFmtId="9" fontId="35" fillId="0" borderId="5" xfId="39" applyNumberFormat="1" applyBorder="1" applyAlignment="1">
      <alignment vertical="center"/>
    </xf>
    <xf numFmtId="175" fontId="82" fillId="0" borderId="60" xfId="42" applyNumberFormat="1" applyFont="1" applyBorder="1" applyAlignment="1">
      <alignment horizontal="right" vertical="center"/>
    </xf>
    <xf numFmtId="0" fontId="8" fillId="0" borderId="0" xfId="39" applyFont="1" applyAlignment="1">
      <alignment vertical="center"/>
    </xf>
    <xf numFmtId="175" fontId="83" fillId="0" borderId="0" xfId="42" applyNumberFormat="1" applyFont="1" applyAlignment="1">
      <alignment horizontal="right" vertical="center"/>
    </xf>
    <xf numFmtId="0" fontId="19" fillId="0" borderId="59" xfId="39" applyFont="1" applyBorder="1" applyAlignment="1">
      <alignment vertical="center"/>
    </xf>
    <xf numFmtId="0" fontId="39" fillId="0" borderId="2" xfId="39" applyFont="1" applyBorder="1" applyAlignment="1">
      <alignment vertical="center"/>
    </xf>
    <xf numFmtId="0" fontId="21" fillId="0" borderId="3" xfId="39" applyFont="1" applyBorder="1" applyAlignment="1">
      <alignment horizontal="center" vertical="center"/>
    </xf>
    <xf numFmtId="17" fontId="13" fillId="0" borderId="1" xfId="39" applyNumberFormat="1" applyFont="1" applyBorder="1" applyAlignment="1">
      <alignment horizontal="center" vertical="center"/>
    </xf>
    <xf numFmtId="0" fontId="19" fillId="0" borderId="7" xfId="39" applyFont="1" applyBorder="1" applyAlignment="1">
      <alignment horizontal="center" vertical="center"/>
    </xf>
    <xf numFmtId="17" fontId="13" fillId="0" borderId="7" xfId="39" applyNumberFormat="1" applyFont="1" applyBorder="1" applyAlignment="1">
      <alignment horizontal="center" vertical="center"/>
    </xf>
    <xf numFmtId="17" fontId="35" fillId="0" borderId="1" xfId="39" applyNumberFormat="1" applyBorder="1" applyAlignment="1">
      <alignment horizontal="center" vertical="center"/>
    </xf>
    <xf numFmtId="17" fontId="82" fillId="0" borderId="7" xfId="39" applyNumberFormat="1" applyFont="1" applyBorder="1" applyAlignment="1">
      <alignment horizontal="center" vertical="center"/>
    </xf>
    <xf numFmtId="0" fontId="21" fillId="0" borderId="1" xfId="39" applyFont="1" applyBorder="1" applyAlignment="1">
      <alignment horizontal="center" vertical="center"/>
    </xf>
    <xf numFmtId="0" fontId="49" fillId="0" borderId="1" xfId="39" applyFont="1" applyBorder="1" applyAlignment="1">
      <alignment horizontal="center" vertical="center"/>
    </xf>
    <xf numFmtId="0" fontId="82" fillId="0" borderId="7" xfId="39" applyFont="1" applyBorder="1" applyAlignment="1">
      <alignment horizontal="center" vertical="center"/>
    </xf>
    <xf numFmtId="17" fontId="13" fillId="0" borderId="0" xfId="39" applyNumberFormat="1" applyFont="1" applyAlignment="1">
      <alignment horizontal="center" vertical="center"/>
    </xf>
    <xf numFmtId="0" fontId="13" fillId="0" borderId="0" xfId="39" applyFont="1" applyAlignment="1">
      <alignment horizontal="center" vertical="center"/>
    </xf>
    <xf numFmtId="0" fontId="13" fillId="0" borderId="2" xfId="39" applyFont="1" applyBorder="1" applyAlignment="1">
      <alignment horizontal="center" vertical="center"/>
    </xf>
    <xf numFmtId="17" fontId="21" fillId="0" borderId="1" xfId="39" applyNumberFormat="1" applyFont="1" applyBorder="1" applyAlignment="1">
      <alignment horizontal="center" vertical="center"/>
    </xf>
    <xf numFmtId="17" fontId="21" fillId="0" borderId="0" xfId="39" applyNumberFormat="1" applyFont="1" applyAlignment="1">
      <alignment horizontal="center" vertical="center"/>
    </xf>
    <xf numFmtId="0" fontId="21" fillId="0" borderId="2" xfId="39" applyFont="1" applyBorder="1" applyAlignment="1">
      <alignment horizontal="center" vertical="center"/>
    </xf>
    <xf numFmtId="0" fontId="83" fillId="0" borderId="59" xfId="39" applyFont="1" applyBorder="1" applyAlignment="1">
      <alignment vertical="center"/>
    </xf>
    <xf numFmtId="0" fontId="83" fillId="0" borderId="53" xfId="39" applyFont="1" applyBorder="1" applyAlignment="1">
      <alignment vertical="center"/>
    </xf>
    <xf numFmtId="0" fontId="83" fillId="0" borderId="0" xfId="39" applyFont="1" applyAlignment="1">
      <alignment vertical="center"/>
    </xf>
    <xf numFmtId="175" fontId="87" fillId="0" borderId="0" xfId="42" applyNumberFormat="1" applyFont="1" applyAlignment="1">
      <alignment horizontal="right" vertical="center"/>
    </xf>
    <xf numFmtId="0" fontId="49" fillId="18" borderId="0" xfId="39" applyFont="1" applyFill="1" applyAlignment="1">
      <alignment vertical="center"/>
    </xf>
    <xf numFmtId="0" fontId="82" fillId="0" borderId="2" xfId="39" applyFont="1" applyBorder="1" applyAlignment="1">
      <alignment vertical="center"/>
    </xf>
    <xf numFmtId="1" fontId="83" fillId="0" borderId="23" xfId="43" applyNumberFormat="1" applyFont="1" applyBorder="1" applyAlignment="1">
      <alignment horizontal="right" vertical="center"/>
    </xf>
    <xf numFmtId="1" fontId="82" fillId="0" borderId="10" xfId="43" applyNumberFormat="1" applyFont="1" applyBorder="1" applyAlignment="1">
      <alignment horizontal="right" vertical="center"/>
    </xf>
    <xf numFmtId="175" fontId="75" fillId="0" borderId="55" xfId="42" applyNumberFormat="1" applyFont="1" applyBorder="1" applyAlignment="1">
      <alignment horizontal="center" vertical="center"/>
    </xf>
    <xf numFmtId="9" fontId="75" fillId="0" borderId="55" xfId="87" applyFont="1" applyBorder="1" applyAlignment="1">
      <alignment vertical="center"/>
    </xf>
    <xf numFmtId="175" fontId="43" fillId="18" borderId="48" xfId="87" applyNumberFormat="1" applyFont="1" applyFill="1" applyBorder="1" applyAlignment="1">
      <alignment horizontal="right" vertical="center"/>
    </xf>
    <xf numFmtId="175" fontId="43" fillId="0" borderId="48" xfId="87" applyNumberFormat="1" applyFont="1" applyBorder="1" applyAlignment="1">
      <alignment horizontal="right" vertical="center"/>
    </xf>
    <xf numFmtId="175" fontId="42" fillId="0" borderId="57" xfId="42" applyNumberFormat="1" applyFont="1" applyBorder="1" applyAlignment="1">
      <alignment horizontal="center" vertical="center"/>
    </xf>
    <xf numFmtId="2" fontId="82" fillId="18" borderId="48" xfId="39" applyNumberFormat="1" applyFont="1" applyFill="1" applyBorder="1" applyAlignment="1">
      <alignment vertical="center"/>
    </xf>
    <xf numFmtId="2" fontId="82" fillId="18" borderId="55" xfId="39" applyNumberFormat="1" applyFont="1" applyFill="1" applyBorder="1" applyAlignment="1">
      <alignment vertical="center"/>
    </xf>
    <xf numFmtId="171" fontId="49" fillId="18" borderId="60" xfId="43" applyNumberFormat="1" applyFont="1" applyFill="1" applyBorder="1" applyAlignment="1">
      <alignment horizontal="right" vertical="center"/>
    </xf>
    <xf numFmtId="0" fontId="9" fillId="39" borderId="0" xfId="39" applyFont="1" applyFill="1" applyAlignment="1">
      <alignment vertical="center"/>
    </xf>
    <xf numFmtId="0" fontId="13" fillId="39" borderId="0" xfId="39" applyFont="1" applyFill="1" applyAlignment="1">
      <alignment vertical="center"/>
    </xf>
    <xf numFmtId="0" fontId="35" fillId="39" borderId="0" xfId="39" applyFill="1" applyAlignment="1">
      <alignment vertical="center"/>
    </xf>
    <xf numFmtId="0" fontId="8" fillId="39" borderId="0" xfId="39" applyFont="1" applyFill="1" applyAlignment="1">
      <alignment vertical="center" wrapText="1"/>
    </xf>
    <xf numFmtId="0" fontId="8" fillId="40" borderId="0" xfId="39" applyFont="1" applyFill="1" applyAlignment="1">
      <alignment vertical="center"/>
    </xf>
    <xf numFmtId="0" fontId="8" fillId="18" borderId="0" xfId="39" applyFont="1" applyFill="1" applyAlignment="1">
      <alignment vertical="center"/>
    </xf>
    <xf numFmtId="179" fontId="69" fillId="0" borderId="1" xfId="39" applyNumberFormat="1" applyFont="1" applyBorder="1" applyAlignment="1">
      <alignment vertical="center"/>
    </xf>
    <xf numFmtId="0" fontId="7" fillId="0" borderId="0" xfId="58" applyFont="1" applyAlignment="1">
      <alignment horizontal="right"/>
    </xf>
    <xf numFmtId="0" fontId="7" fillId="38" borderId="1" xfId="0" applyFont="1" applyFill="1" applyBorder="1"/>
    <xf numFmtId="0" fontId="88" fillId="0" borderId="0" xfId="0" applyFont="1"/>
    <xf numFmtId="175" fontId="35" fillId="0" borderId="0" xfId="42" applyNumberFormat="1" applyFont="1" applyAlignment="1">
      <alignment horizontal="center" vertical="center"/>
    </xf>
    <xf numFmtId="175" fontId="35" fillId="0" borderId="0" xfId="42" applyNumberFormat="1" applyFont="1" applyAlignment="1">
      <alignment vertical="center"/>
    </xf>
    <xf numFmtId="175" fontId="75" fillId="0" borderId="48" xfId="42" applyNumberFormat="1" applyFont="1" applyBorder="1" applyAlignment="1">
      <alignment vertical="center"/>
    </xf>
    <xf numFmtId="175" fontId="75" fillId="0" borderId="55" xfId="42" applyNumberFormat="1" applyFont="1" applyBorder="1" applyAlignment="1">
      <alignment vertical="center"/>
    </xf>
    <xf numFmtId="175" fontId="75" fillId="0" borderId="46" xfId="42" applyNumberFormat="1" applyFont="1" applyBorder="1" applyAlignment="1">
      <alignment vertical="center"/>
    </xf>
    <xf numFmtId="175" fontId="75" fillId="0" borderId="47" xfId="42" applyNumberFormat="1" applyFont="1" applyBorder="1" applyAlignment="1">
      <alignment vertical="center"/>
    </xf>
    <xf numFmtId="175" fontId="75" fillId="0" borderId="31" xfId="42" applyNumberFormat="1" applyFont="1" applyBorder="1" applyAlignment="1">
      <alignment vertical="center"/>
    </xf>
    <xf numFmtId="175" fontId="75" fillId="0" borderId="30" xfId="42" applyNumberFormat="1" applyFont="1" applyBorder="1" applyAlignment="1">
      <alignment horizontal="center" vertical="center"/>
    </xf>
    <xf numFmtId="175" fontId="75" fillId="0" borderId="31" xfId="42" applyNumberFormat="1" applyFont="1" applyBorder="1" applyAlignment="1">
      <alignment horizontal="center" vertical="center"/>
    </xf>
    <xf numFmtId="0" fontId="6" fillId="0" borderId="48" xfId="39" applyFont="1" applyBorder="1" applyAlignment="1">
      <alignment vertical="center"/>
    </xf>
    <xf numFmtId="0" fontId="35" fillId="0" borderId="48" xfId="39" applyBorder="1" applyAlignment="1">
      <alignment vertical="center"/>
    </xf>
    <xf numFmtId="0" fontId="75" fillId="0" borderId="69" xfId="39" applyFont="1" applyBorder="1" applyAlignment="1">
      <alignment horizontal="left" vertical="center"/>
    </xf>
    <xf numFmtId="0" fontId="75" fillId="0" borderId="60" xfId="39" applyFont="1" applyBorder="1" applyAlignment="1">
      <alignment horizontal="left" vertical="center"/>
    </xf>
    <xf numFmtId="0" fontId="75" fillId="0" borderId="37" xfId="39" applyFont="1" applyBorder="1" applyAlignment="1">
      <alignment horizontal="left" vertical="center"/>
    </xf>
    <xf numFmtId="0" fontId="75" fillId="0" borderId="69" xfId="39" applyFont="1" applyBorder="1" applyAlignment="1">
      <alignment vertical="center"/>
    </xf>
    <xf numFmtId="9" fontId="78" fillId="0" borderId="48" xfId="87" applyFont="1" applyBorder="1" applyAlignment="1">
      <alignment horizontal="right"/>
    </xf>
    <xf numFmtId="0" fontId="18" fillId="0" borderId="29" xfId="58" applyBorder="1"/>
    <xf numFmtId="0" fontId="39" fillId="37" borderId="30" xfId="58" applyFont="1" applyFill="1" applyBorder="1" applyAlignment="1">
      <alignment horizontal="center"/>
    </xf>
    <xf numFmtId="172" fontId="39" fillId="37" borderId="54" xfId="58" applyNumberFormat="1" applyFont="1" applyFill="1" applyBorder="1"/>
    <xf numFmtId="172" fontId="5" fillId="0" borderId="54" xfId="58" applyNumberFormat="1" applyFont="1" applyBorder="1"/>
    <xf numFmtId="172" fontId="16" fillId="0" borderId="54" xfId="58" applyNumberFormat="1" applyFont="1" applyBorder="1"/>
    <xf numFmtId="172" fontId="78" fillId="0" borderId="54" xfId="58" applyNumberFormat="1" applyFont="1" applyBorder="1" applyAlignment="1">
      <alignment wrapText="1"/>
    </xf>
    <xf numFmtId="172" fontId="17" fillId="0" borderId="54" xfId="58" applyNumberFormat="1" applyFont="1" applyBorder="1"/>
    <xf numFmtId="172" fontId="18" fillId="0" borderId="54" xfId="58" applyNumberFormat="1" applyBorder="1"/>
    <xf numFmtId="172" fontId="39" fillId="0" borderId="54" xfId="58" applyNumberFormat="1" applyFont="1" applyBorder="1"/>
    <xf numFmtId="172" fontId="78" fillId="0" borderId="49" xfId="58" applyNumberFormat="1" applyFont="1" applyBorder="1" applyAlignment="1">
      <alignment wrapText="1"/>
    </xf>
    <xf numFmtId="9" fontId="78" fillId="0" borderId="50" xfId="87" applyFont="1" applyBorder="1" applyAlignment="1">
      <alignment horizontal="right"/>
    </xf>
    <xf numFmtId="0" fontId="4" fillId="0" borderId="0" xfId="39" applyFont="1" applyAlignment="1">
      <alignment vertical="center"/>
    </xf>
    <xf numFmtId="176" fontId="35" fillId="0" borderId="33" xfId="39" applyNumberFormat="1" applyBorder="1" applyAlignment="1">
      <alignment horizontal="center" vertical="center"/>
    </xf>
    <xf numFmtId="0" fontId="21" fillId="0" borderId="70" xfId="39" applyFont="1" applyBorder="1" applyAlignment="1">
      <alignment vertical="center"/>
    </xf>
    <xf numFmtId="0" fontId="21" fillId="0" borderId="61" xfId="39" applyFont="1" applyBorder="1" applyAlignment="1">
      <alignment vertical="center"/>
    </xf>
    <xf numFmtId="0" fontId="21" fillId="0" borderId="52" xfId="39" applyFont="1" applyBorder="1" applyAlignment="1">
      <alignment vertical="center"/>
    </xf>
    <xf numFmtId="0" fontId="21" fillId="0" borderId="0" xfId="39" applyFont="1" applyAlignment="1">
      <alignment horizontal="right" vertical="center"/>
    </xf>
    <xf numFmtId="164" fontId="42" fillId="0" borderId="32" xfId="40" applyNumberFormat="1" applyFont="1" applyBorder="1" applyAlignment="1">
      <alignment horizontal="center" vertical="center"/>
    </xf>
    <xf numFmtId="164" fontId="42" fillId="0" borderId="24" xfId="40" applyNumberFormat="1" applyFont="1" applyBorder="1" applyAlignment="1">
      <alignment horizontal="center" vertical="center"/>
    </xf>
    <xf numFmtId="164" fontId="45" fillId="0" borderId="32" xfId="40" applyNumberFormat="1" applyFont="1" applyBorder="1" applyAlignment="1">
      <alignment horizontal="center" vertical="center"/>
    </xf>
    <xf numFmtId="164" fontId="45" fillId="0" borderId="24" xfId="40" applyNumberFormat="1" applyFont="1" applyBorder="1" applyAlignment="1">
      <alignment horizontal="center" vertical="center"/>
    </xf>
    <xf numFmtId="164" fontId="46" fillId="19" borderId="35" xfId="40" applyNumberFormat="1" applyFont="1" applyFill="1" applyBorder="1" applyAlignment="1">
      <alignment horizontal="center" vertical="center"/>
    </xf>
    <xf numFmtId="164" fontId="46" fillId="19" borderId="36" xfId="40" applyNumberFormat="1" applyFont="1" applyFill="1" applyBorder="1" applyAlignment="1">
      <alignment horizontal="center" vertical="center"/>
    </xf>
    <xf numFmtId="164" fontId="46" fillId="19" borderId="21" xfId="40" applyNumberFormat="1" applyFont="1" applyFill="1" applyBorder="1" applyAlignment="1">
      <alignment horizontal="center" vertical="center"/>
    </xf>
    <xf numFmtId="164" fontId="21" fillId="18" borderId="0" xfId="40" applyNumberFormat="1" applyFont="1" applyFill="1" applyAlignment="1">
      <alignment horizontal="center" vertical="center"/>
    </xf>
    <xf numFmtId="164" fontId="36" fillId="0" borderId="0" xfId="39" applyNumberFormat="1" applyFont="1" applyAlignment="1">
      <alignment horizontal="right" vertical="center"/>
    </xf>
    <xf numFmtId="164" fontId="35" fillId="0" borderId="0" xfId="39" applyNumberFormat="1" applyAlignment="1">
      <alignment vertical="center"/>
    </xf>
    <xf numFmtId="164" fontId="37" fillId="18" borderId="23" xfId="39" applyNumberFormat="1" applyFont="1" applyFill="1" applyBorder="1" applyAlignment="1">
      <alignment horizontal="center" vertical="center"/>
    </xf>
    <xf numFmtId="164" fontId="38" fillId="18" borderId="23" xfId="39" applyNumberFormat="1" applyFont="1" applyFill="1" applyBorder="1" applyAlignment="1">
      <alignment horizontal="center" vertical="center"/>
    </xf>
    <xf numFmtId="164" fontId="35" fillId="0" borderId="0" xfId="39" applyNumberFormat="1" applyAlignment="1">
      <alignment horizontal="center" vertical="center"/>
    </xf>
    <xf numFmtId="164" fontId="38" fillId="18" borderId="8" xfId="39" applyNumberFormat="1" applyFont="1" applyFill="1" applyBorder="1" applyAlignment="1">
      <alignment vertical="center"/>
    </xf>
    <xf numFmtId="164" fontId="36" fillId="0" borderId="0" xfId="39" applyNumberFormat="1" applyFont="1" applyAlignment="1">
      <alignment vertical="center"/>
    </xf>
    <xf numFmtId="164" fontId="21" fillId="18" borderId="33" xfId="39" applyNumberFormat="1" applyFont="1" applyFill="1" applyBorder="1" applyAlignment="1">
      <alignment horizontal="center" vertical="center"/>
    </xf>
    <xf numFmtId="164" fontId="21" fillId="18" borderId="34" xfId="39" applyNumberFormat="1" applyFont="1" applyFill="1" applyBorder="1" applyAlignment="1">
      <alignment horizontal="center" vertical="center"/>
    </xf>
    <xf numFmtId="164" fontId="21" fillId="18" borderId="19" xfId="39" applyNumberFormat="1" applyFont="1" applyFill="1" applyBorder="1" applyAlignment="1">
      <alignment horizontal="center" vertical="center"/>
    </xf>
    <xf numFmtId="164" fontId="16" fillId="0" borderId="9" xfId="58" applyNumberFormat="1" applyFont="1" applyBorder="1"/>
    <xf numFmtId="164" fontId="21" fillId="0" borderId="0" xfId="39" applyNumberFormat="1" applyFont="1" applyAlignment="1">
      <alignment vertical="center"/>
    </xf>
    <xf numFmtId="164" fontId="36" fillId="0" borderId="44" xfId="39" applyNumberFormat="1" applyFont="1" applyBorder="1" applyAlignment="1">
      <alignment vertical="center"/>
    </xf>
    <xf numFmtId="164" fontId="39" fillId="0" borderId="0" xfId="39" applyNumberFormat="1" applyFont="1" applyAlignment="1">
      <alignment horizontal="right" vertical="center"/>
    </xf>
    <xf numFmtId="164" fontId="36" fillId="18" borderId="8" xfId="39" applyNumberFormat="1" applyFont="1" applyFill="1" applyBorder="1" applyAlignment="1">
      <alignment vertical="center" wrapText="1"/>
    </xf>
    <xf numFmtId="164" fontId="36" fillId="0" borderId="0" xfId="39" applyNumberFormat="1" applyFont="1" applyAlignment="1">
      <alignment vertical="center" wrapText="1"/>
    </xf>
    <xf numFmtId="164" fontId="21" fillId="18" borderId="33" xfId="40" applyNumberFormat="1" applyFont="1" applyFill="1" applyBorder="1" applyAlignment="1">
      <alignment horizontal="center" vertical="center" wrapText="1"/>
    </xf>
    <xf numFmtId="164" fontId="21" fillId="18" borderId="34" xfId="40" applyNumberFormat="1" applyFont="1" applyFill="1" applyBorder="1" applyAlignment="1">
      <alignment horizontal="center" vertical="center" wrapText="1"/>
    </xf>
    <xf numFmtId="164" fontId="21" fillId="18" borderId="19" xfId="40" applyNumberFormat="1" applyFont="1" applyFill="1" applyBorder="1" applyAlignment="1">
      <alignment horizontal="center" vertical="center" wrapText="1"/>
    </xf>
    <xf numFmtId="164" fontId="39" fillId="18" borderId="0" xfId="40" applyNumberFormat="1" applyFont="1" applyFill="1" applyAlignment="1">
      <alignment horizontal="center" vertical="center"/>
    </xf>
    <xf numFmtId="164" fontId="0" fillId="0" borderId="9" xfId="39" applyNumberFormat="1" applyFont="1" applyBorder="1" applyAlignment="1">
      <alignment vertical="center"/>
    </xf>
    <xf numFmtId="164" fontId="19" fillId="0" borderId="32" xfId="40" applyNumberFormat="1" applyFont="1" applyBorder="1" applyAlignment="1">
      <alignment horizontal="center" vertical="center"/>
    </xf>
    <xf numFmtId="164" fontId="19" fillId="0" borderId="24" xfId="40" applyNumberFormat="1" applyFont="1" applyBorder="1" applyAlignment="1">
      <alignment horizontal="center" vertical="center"/>
    </xf>
    <xf numFmtId="164" fontId="19" fillId="0" borderId="17" xfId="40" applyNumberFormat="1" applyFont="1" applyBorder="1" applyAlignment="1">
      <alignment horizontal="center" vertical="center"/>
    </xf>
    <xf numFmtId="164" fontId="42" fillId="0" borderId="20" xfId="39" applyNumberFormat="1" applyFont="1" applyBorder="1" applyAlignment="1">
      <alignment vertical="center"/>
    </xf>
    <xf numFmtId="164" fontId="39" fillId="0" borderId="0" xfId="39" applyNumberFormat="1" applyFont="1" applyAlignment="1">
      <alignment vertical="center"/>
    </xf>
    <xf numFmtId="164" fontId="41" fillId="0" borderId="35" xfId="40" applyNumberFormat="1" applyFont="1" applyBorder="1" applyAlignment="1">
      <alignment horizontal="center" vertical="center"/>
    </xf>
    <xf numFmtId="164" fontId="41" fillId="0" borderId="36" xfId="40" applyNumberFormat="1" applyFont="1" applyBorder="1" applyAlignment="1">
      <alignment horizontal="center" vertical="center"/>
    </xf>
    <xf numFmtId="164" fontId="41" fillId="0" borderId="21" xfId="40" applyNumberFormat="1" applyFont="1" applyBorder="1" applyAlignment="1">
      <alignment horizontal="center" vertical="center"/>
    </xf>
    <xf numFmtId="164" fontId="0" fillId="0" borderId="0" xfId="40" applyNumberFormat="1" applyFont="1" applyAlignment="1">
      <alignment vertical="center"/>
    </xf>
    <xf numFmtId="164" fontId="21" fillId="18" borderId="33" xfId="40" applyNumberFormat="1" applyFont="1" applyFill="1" applyBorder="1" applyAlignment="1">
      <alignment horizontal="center" vertical="center"/>
    </xf>
    <xf numFmtId="164" fontId="21" fillId="18" borderId="34" xfId="40" applyNumberFormat="1" applyFont="1" applyFill="1" applyBorder="1" applyAlignment="1">
      <alignment horizontal="center" vertical="center"/>
    </xf>
    <xf numFmtId="164" fontId="21" fillId="18" borderId="19" xfId="40" applyNumberFormat="1" applyFont="1" applyFill="1" applyBorder="1" applyAlignment="1">
      <alignment horizontal="center" vertical="center"/>
    </xf>
    <xf numFmtId="164" fontId="36" fillId="18" borderId="8" xfId="39" applyNumberFormat="1" applyFont="1" applyFill="1" applyBorder="1" applyAlignment="1">
      <alignment horizontal="left" vertical="center" wrapText="1"/>
    </xf>
    <xf numFmtId="164" fontId="36" fillId="0" borderId="0" xfId="39" applyNumberFormat="1" applyFont="1" applyAlignment="1">
      <alignment horizontal="left" vertical="center" wrapText="1"/>
    </xf>
    <xf numFmtId="164" fontId="44" fillId="0" borderId="9" xfId="39" applyNumberFormat="1" applyFont="1" applyBorder="1" applyAlignment="1">
      <alignment vertical="center"/>
    </xf>
    <xf numFmtId="164" fontId="80" fillId="0" borderId="20" xfId="39" applyNumberFormat="1" applyFont="1" applyBorder="1" applyAlignment="1">
      <alignment vertical="center"/>
    </xf>
    <xf numFmtId="164" fontId="80" fillId="0" borderId="0" xfId="39" applyNumberFormat="1" applyFont="1" applyAlignment="1">
      <alignment vertical="center"/>
    </xf>
    <xf numFmtId="164" fontId="41" fillId="0" borderId="0" xfId="40" applyNumberFormat="1" applyFont="1" applyAlignment="1">
      <alignment horizontal="center" vertical="center"/>
    </xf>
    <xf numFmtId="164" fontId="36" fillId="18" borderId="16" xfId="39" applyNumberFormat="1" applyFont="1" applyFill="1" applyBorder="1" applyAlignment="1">
      <alignment horizontal="right" vertical="center"/>
    </xf>
    <xf numFmtId="164" fontId="36" fillId="18" borderId="26" xfId="39" applyNumberFormat="1" applyFont="1" applyFill="1" applyBorder="1" applyAlignment="1">
      <alignment horizontal="right" vertical="center"/>
    </xf>
    <xf numFmtId="164" fontId="36" fillId="18" borderId="27" xfId="39" applyNumberFormat="1" applyFont="1" applyFill="1" applyBorder="1" applyAlignment="1">
      <alignment horizontal="right" vertical="center"/>
    </xf>
    <xf numFmtId="164" fontId="36" fillId="18" borderId="28" xfId="39" applyNumberFormat="1" applyFont="1" applyFill="1" applyBorder="1" applyAlignment="1">
      <alignment horizontal="right" vertical="center"/>
    </xf>
    <xf numFmtId="164" fontId="42" fillId="0" borderId="0" xfId="39" applyNumberFormat="1" applyFont="1" applyAlignment="1">
      <alignment vertical="center"/>
    </xf>
    <xf numFmtId="164" fontId="42" fillId="18" borderId="16" xfId="39" applyNumberFormat="1" applyFont="1" applyFill="1" applyBorder="1" applyAlignment="1">
      <alignment vertical="center"/>
    </xf>
    <xf numFmtId="164" fontId="41" fillId="0" borderId="26" xfId="40" applyNumberFormat="1" applyFont="1" applyBorder="1" applyAlignment="1">
      <alignment horizontal="center" vertical="center"/>
    </xf>
    <xf numFmtId="164" fontId="41" fillId="0" borderId="27" xfId="40" applyNumberFormat="1" applyFont="1" applyBorder="1" applyAlignment="1">
      <alignment horizontal="center" vertical="center"/>
    </xf>
    <xf numFmtId="164" fontId="41" fillId="0" borderId="28" xfId="40" applyNumberFormat="1" applyFont="1" applyBorder="1" applyAlignment="1">
      <alignment horizontal="center" vertical="center"/>
    </xf>
    <xf numFmtId="164" fontId="21" fillId="0" borderId="0" xfId="39" applyNumberFormat="1" applyFont="1" applyAlignment="1">
      <alignment vertical="center" wrapText="1"/>
    </xf>
    <xf numFmtId="164" fontId="14" fillId="0" borderId="37" xfId="39" applyNumberFormat="1" applyFont="1" applyBorder="1" applyAlignment="1">
      <alignment vertical="center"/>
    </xf>
    <xf numFmtId="164" fontId="40" fillId="19" borderId="26" xfId="40" applyNumberFormat="1" applyFont="1" applyFill="1" applyBorder="1" applyAlignment="1">
      <alignment horizontal="center" vertical="center"/>
    </xf>
    <xf numFmtId="164" fontId="40" fillId="19" borderId="27" xfId="40" applyNumberFormat="1" applyFont="1" applyFill="1" applyBorder="1" applyAlignment="1">
      <alignment horizontal="center" vertical="center"/>
    </xf>
    <xf numFmtId="164" fontId="40" fillId="19" borderId="28" xfId="40" applyNumberFormat="1" applyFont="1" applyFill="1" applyBorder="1" applyAlignment="1">
      <alignment horizontal="center" vertical="center"/>
    </xf>
    <xf numFmtId="164" fontId="41" fillId="18" borderId="0" xfId="40" applyNumberFormat="1" applyFont="1" applyFill="1" applyAlignment="1">
      <alignment horizontal="center" vertical="center"/>
    </xf>
    <xf numFmtId="164" fontId="39" fillId="0" borderId="0" xfId="40" applyNumberFormat="1" applyFont="1" applyAlignment="1">
      <alignment horizontal="center" vertical="center"/>
    </xf>
    <xf numFmtId="164" fontId="36" fillId="18" borderId="16" xfId="39" applyNumberFormat="1" applyFont="1" applyFill="1" applyBorder="1" applyAlignment="1">
      <alignment horizontal="left" vertical="center" wrapText="1"/>
    </xf>
    <xf numFmtId="164" fontId="40" fillId="19" borderId="29" xfId="40" applyNumberFormat="1" applyFont="1" applyFill="1" applyBorder="1" applyAlignment="1">
      <alignment horizontal="center" vertical="center"/>
    </xf>
    <xf numFmtId="164" fontId="36" fillId="0" borderId="20" xfId="39" applyNumberFormat="1" applyFont="1" applyBorder="1" applyAlignment="1">
      <alignment vertical="center"/>
    </xf>
    <xf numFmtId="164" fontId="20" fillId="19" borderId="35" xfId="40" applyNumberFormat="1" applyFont="1" applyFill="1" applyBorder="1" applyAlignment="1">
      <alignment horizontal="center" vertical="center"/>
    </xf>
    <xf numFmtId="164" fontId="20" fillId="19" borderId="36" xfId="40" applyNumberFormat="1" applyFont="1" applyFill="1" applyBorder="1" applyAlignment="1">
      <alignment horizontal="center" vertical="center"/>
    </xf>
    <xf numFmtId="164" fontId="20" fillId="19" borderId="21" xfId="40" applyNumberFormat="1" applyFont="1" applyFill="1" applyBorder="1" applyAlignment="1">
      <alignment horizontal="center" vertical="center"/>
    </xf>
    <xf numFmtId="164" fontId="20" fillId="0" borderId="0" xfId="40" applyNumberFormat="1" applyFont="1" applyAlignment="1">
      <alignment horizontal="center" vertical="center"/>
    </xf>
    <xf numFmtId="164" fontId="21" fillId="18" borderId="1" xfId="40" applyNumberFormat="1" applyFont="1" applyFill="1" applyBorder="1" applyAlignment="1">
      <alignment horizontal="center" vertical="center"/>
    </xf>
    <xf numFmtId="164" fontId="11" fillId="0" borderId="9" xfId="39" applyNumberFormat="1" applyFont="1" applyBorder="1" applyAlignment="1">
      <alignment vertical="center"/>
    </xf>
    <xf numFmtId="164" fontId="44" fillId="0" borderId="32" xfId="40" applyNumberFormat="1" applyFont="1" applyBorder="1" applyAlignment="1">
      <alignment horizontal="center" vertical="center"/>
    </xf>
    <xf numFmtId="164" fontId="44" fillId="0" borderId="24" xfId="40" applyNumberFormat="1" applyFont="1" applyBorder="1" applyAlignment="1">
      <alignment horizontal="center" vertical="center"/>
    </xf>
    <xf numFmtId="164" fontId="44" fillId="0" borderId="17" xfId="40" applyNumberFormat="1" applyFont="1" applyBorder="1" applyAlignment="1">
      <alignment horizontal="center" vertical="center"/>
    </xf>
    <xf numFmtId="164" fontId="39" fillId="18" borderId="1" xfId="40" applyNumberFormat="1" applyFont="1" applyFill="1" applyBorder="1" applyAlignment="1">
      <alignment horizontal="center" vertical="center"/>
    </xf>
    <xf numFmtId="164" fontId="41" fillId="18" borderId="35" xfId="40" applyNumberFormat="1" applyFont="1" applyFill="1" applyBorder="1" applyAlignment="1">
      <alignment horizontal="center" vertical="center"/>
    </xf>
    <xf numFmtId="164" fontId="41" fillId="18" borderId="36" xfId="40" applyNumberFormat="1" applyFont="1" applyFill="1" applyBorder="1" applyAlignment="1">
      <alignment horizontal="center" vertical="center"/>
    </xf>
    <xf numFmtId="164" fontId="41" fillId="18" borderId="21" xfId="40" applyNumberFormat="1" applyFont="1" applyFill="1" applyBorder="1" applyAlignment="1">
      <alignment horizontal="center" vertical="center"/>
    </xf>
    <xf numFmtId="164" fontId="36" fillId="0" borderId="52" xfId="39" applyNumberFormat="1" applyFont="1" applyBorder="1" applyAlignment="1">
      <alignment vertical="center"/>
    </xf>
    <xf numFmtId="164" fontId="17" fillId="0" borderId="0" xfId="39" applyNumberFormat="1" applyFont="1" applyAlignment="1">
      <alignment horizontal="center" vertical="center"/>
    </xf>
    <xf numFmtId="164" fontId="17" fillId="0" borderId="0" xfId="39" applyNumberFormat="1" applyFont="1" applyAlignment="1">
      <alignment vertical="center"/>
    </xf>
    <xf numFmtId="164" fontId="47" fillId="0" borderId="37" xfId="39" applyNumberFormat="1" applyFont="1" applyBorder="1" applyAlignment="1">
      <alignment vertical="center"/>
    </xf>
    <xf numFmtId="164" fontId="44" fillId="0" borderId="0" xfId="40" applyNumberFormat="1" applyFont="1" applyAlignment="1">
      <alignment vertical="center"/>
    </xf>
    <xf numFmtId="164" fontId="49" fillId="0" borderId="0" xfId="40" applyNumberFormat="1" applyFont="1" applyAlignment="1">
      <alignment horizontal="center" vertical="center"/>
    </xf>
    <xf numFmtId="164" fontId="47" fillId="0" borderId="0" xfId="40" applyNumberFormat="1" applyFont="1" applyAlignment="1">
      <alignment vertical="center"/>
    </xf>
    <xf numFmtId="164" fontId="42" fillId="0" borderId="22" xfId="40" applyNumberFormat="1" applyFont="1" applyBorder="1" applyAlignment="1">
      <alignment horizontal="center" vertical="center"/>
    </xf>
    <xf numFmtId="164" fontId="68" fillId="18" borderId="2" xfId="40" applyNumberFormat="1" applyFont="1" applyFill="1" applyBorder="1" applyAlignment="1">
      <alignment horizontal="center" vertical="center"/>
    </xf>
    <xf numFmtId="164" fontId="68" fillId="18" borderId="0" xfId="40" applyNumberFormat="1" applyFont="1" applyFill="1" applyAlignment="1">
      <alignment horizontal="center" vertical="center"/>
    </xf>
    <xf numFmtId="164" fontId="43" fillId="0" borderId="54" xfId="40" applyNumberFormat="1" applyFont="1" applyBorder="1" applyAlignment="1">
      <alignment horizontal="center" vertical="center"/>
    </xf>
    <xf numFmtId="164" fontId="43" fillId="0" borderId="48" xfId="40" applyNumberFormat="1" applyFont="1" applyBorder="1" applyAlignment="1">
      <alignment horizontal="center" vertical="center"/>
    </xf>
    <xf numFmtId="164" fontId="43" fillId="0" borderId="55" xfId="40" applyNumberFormat="1" applyFont="1" applyBorder="1" applyAlignment="1">
      <alignment horizontal="center" vertical="center"/>
    </xf>
    <xf numFmtId="164" fontId="43" fillId="18" borderId="54" xfId="43" applyNumberFormat="1" applyFont="1" applyFill="1" applyBorder="1" applyAlignment="1">
      <alignment horizontal="center" vertical="center"/>
    </xf>
    <xf numFmtId="164" fontId="43" fillId="18" borderId="48" xfId="43" applyNumberFormat="1" applyFont="1" applyFill="1" applyBorder="1" applyAlignment="1">
      <alignment horizontal="center" vertical="center"/>
    </xf>
    <xf numFmtId="164" fontId="43" fillId="18" borderId="46" xfId="40" applyNumberFormat="1" applyFont="1" applyFill="1" applyBorder="1" applyAlignment="1">
      <alignment horizontal="center" vertical="center"/>
    </xf>
    <xf numFmtId="164" fontId="43" fillId="18" borderId="55" xfId="43" applyNumberFormat="1" applyFont="1" applyFill="1" applyBorder="1" applyAlignment="1">
      <alignment horizontal="center" vertical="center"/>
    </xf>
    <xf numFmtId="164" fontId="43" fillId="0" borderId="45" xfId="40" applyNumberFormat="1" applyFont="1" applyBorder="1" applyAlignment="1">
      <alignment horizontal="center" vertical="center"/>
    </xf>
    <xf numFmtId="164" fontId="43" fillId="0" borderId="46" xfId="40" applyNumberFormat="1" applyFont="1" applyBorder="1" applyAlignment="1">
      <alignment horizontal="center" vertical="center"/>
    </xf>
    <xf numFmtId="164" fontId="43" fillId="0" borderId="47" xfId="40" applyNumberFormat="1" applyFont="1" applyBorder="1" applyAlignment="1">
      <alignment horizontal="center" vertical="center"/>
    </xf>
    <xf numFmtId="164" fontId="46" fillId="19" borderId="49" xfId="40" applyNumberFormat="1" applyFont="1" applyFill="1" applyBorder="1" applyAlignment="1">
      <alignment horizontal="center" vertical="center"/>
    </xf>
    <xf numFmtId="164" fontId="46" fillId="19" borderId="50" xfId="40" applyNumberFormat="1" applyFont="1" applyFill="1" applyBorder="1" applyAlignment="1">
      <alignment horizontal="center" vertical="center"/>
    </xf>
    <xf numFmtId="164" fontId="46" fillId="19" borderId="51" xfId="40" applyNumberFormat="1" applyFont="1" applyFill="1" applyBorder="1" applyAlignment="1">
      <alignment horizontal="center" vertical="center"/>
    </xf>
    <xf numFmtId="164" fontId="43" fillId="18" borderId="54" xfId="40" applyNumberFormat="1" applyFont="1" applyFill="1" applyBorder="1" applyAlignment="1">
      <alignment horizontal="center" vertical="center"/>
    </xf>
    <xf numFmtId="164" fontId="43" fillId="18" borderId="48" xfId="40" applyNumberFormat="1" applyFont="1" applyFill="1" applyBorder="1" applyAlignment="1">
      <alignment horizontal="center" vertical="center"/>
    </xf>
    <xf numFmtId="164" fontId="43" fillId="18" borderId="55" xfId="40" applyNumberFormat="1" applyFont="1" applyFill="1" applyBorder="1" applyAlignment="1">
      <alignment horizontal="center" vertical="center"/>
    </xf>
    <xf numFmtId="164" fontId="44" fillId="0" borderId="49" xfId="39" applyNumberFormat="1" applyFont="1" applyBorder="1" applyAlignment="1">
      <alignment vertical="center"/>
    </xf>
    <xf numFmtId="164" fontId="44" fillId="0" borderId="50" xfId="39" applyNumberFormat="1" applyFont="1" applyBorder="1" applyAlignment="1">
      <alignment vertical="center"/>
    </xf>
    <xf numFmtId="164" fontId="44" fillId="0" borderId="51" xfId="39" applyNumberFormat="1" applyFont="1" applyBorder="1" applyAlignment="1">
      <alignment vertical="center"/>
    </xf>
    <xf numFmtId="164" fontId="82" fillId="0" borderId="59" xfId="39" applyNumberFormat="1" applyFont="1" applyBorder="1" applyAlignment="1">
      <alignment vertical="center"/>
    </xf>
    <xf numFmtId="164" fontId="35" fillId="0" borderId="59" xfId="39" applyNumberFormat="1" applyBorder="1" applyAlignment="1">
      <alignment vertical="center"/>
    </xf>
    <xf numFmtId="164" fontId="47" fillId="0" borderId="0" xfId="39" applyNumberFormat="1" applyFont="1" applyAlignment="1">
      <alignment vertical="center"/>
    </xf>
    <xf numFmtId="164" fontId="21" fillId="18" borderId="27" xfId="43" applyNumberFormat="1" applyFont="1" applyFill="1" applyBorder="1" applyAlignment="1">
      <alignment horizontal="right" vertical="center"/>
    </xf>
    <xf numFmtId="164" fontId="41" fillId="18" borderId="16" xfId="43" applyNumberFormat="1" applyFont="1" applyFill="1" applyBorder="1" applyAlignment="1">
      <alignment horizontal="right" vertical="center"/>
    </xf>
    <xf numFmtId="164" fontId="0" fillId="0" borderId="23" xfId="43" applyNumberFormat="1" applyFont="1" applyBorder="1" applyAlignment="1">
      <alignment horizontal="right" vertical="center"/>
    </xf>
    <xf numFmtId="164" fontId="47" fillId="0" borderId="10" xfId="43" applyNumberFormat="1" applyFont="1" applyBorder="1" applyAlignment="1">
      <alignment horizontal="right" vertical="center"/>
    </xf>
    <xf numFmtId="164" fontId="41" fillId="18" borderId="48" xfId="43" applyNumberFormat="1" applyFont="1" applyFill="1" applyBorder="1" applyAlignment="1">
      <alignment horizontal="right" vertical="center"/>
    </xf>
    <xf numFmtId="164" fontId="49" fillId="18" borderId="60" xfId="43" applyNumberFormat="1" applyFont="1" applyFill="1" applyBorder="1" applyAlignment="1">
      <alignment horizontal="right" vertical="center"/>
    </xf>
    <xf numFmtId="164" fontId="0" fillId="0" borderId="48" xfId="43" applyNumberFormat="1" applyFont="1" applyBorder="1" applyAlignment="1">
      <alignment horizontal="right" vertical="center"/>
    </xf>
    <xf numFmtId="164" fontId="47" fillId="0" borderId="60" xfId="43" applyNumberFormat="1" applyFont="1" applyBorder="1" applyAlignment="1">
      <alignment horizontal="right" vertical="center"/>
    </xf>
    <xf numFmtId="164" fontId="21" fillId="18" borderId="48" xfId="43" applyNumberFormat="1" applyFont="1" applyFill="1" applyBorder="1" applyAlignment="1">
      <alignment horizontal="right" vertical="center"/>
    </xf>
    <xf numFmtId="164" fontId="47" fillId="18" borderId="60" xfId="43" applyNumberFormat="1" applyFont="1" applyFill="1" applyBorder="1" applyAlignment="1">
      <alignment horizontal="right" vertical="center"/>
    </xf>
    <xf numFmtId="164" fontId="35" fillId="18" borderId="0" xfId="43" applyNumberFormat="1" applyFont="1" applyFill="1" applyAlignment="1">
      <alignment horizontal="right" vertical="center"/>
    </xf>
    <xf numFmtId="164" fontId="0" fillId="0" borderId="55" xfId="43" applyNumberFormat="1" applyFont="1" applyBorder="1" applyAlignment="1">
      <alignment horizontal="right" vertical="center"/>
    </xf>
    <xf numFmtId="164" fontId="49" fillId="0" borderId="10" xfId="43" applyNumberFormat="1" applyFont="1" applyBorder="1" applyAlignment="1">
      <alignment horizontal="right" vertical="center"/>
    </xf>
    <xf numFmtId="164" fontId="21" fillId="18" borderId="23" xfId="43" applyNumberFormat="1" applyFont="1" applyFill="1" applyBorder="1" applyAlignment="1">
      <alignment horizontal="right" vertical="center"/>
    </xf>
    <xf numFmtId="164" fontId="41" fillId="18" borderId="10" xfId="43" applyNumberFormat="1" applyFont="1" applyFill="1" applyBorder="1" applyAlignment="1">
      <alignment horizontal="right" vertical="center"/>
    </xf>
    <xf numFmtId="164" fontId="39" fillId="0" borderId="0" xfId="43" applyNumberFormat="1" applyFont="1" applyAlignment="1">
      <alignment horizontal="right" vertical="center"/>
    </xf>
    <xf numFmtId="164" fontId="47" fillId="0" borderId="25" xfId="43" applyNumberFormat="1" applyFont="1" applyBorder="1" applyAlignment="1">
      <alignment horizontal="right" vertical="center"/>
    </xf>
    <xf numFmtId="164" fontId="0" fillId="18" borderId="23" xfId="43" applyNumberFormat="1" applyFont="1" applyFill="1" applyBorder="1" applyAlignment="1">
      <alignment horizontal="right" vertical="center"/>
    </xf>
    <xf numFmtId="164" fontId="47" fillId="18" borderId="10" xfId="43" applyNumberFormat="1" applyFont="1" applyFill="1" applyBorder="1" applyAlignment="1">
      <alignment horizontal="right" vertical="center"/>
    </xf>
    <xf numFmtId="164" fontId="0" fillId="18" borderId="48" xfId="43" applyNumberFormat="1" applyFont="1" applyFill="1" applyBorder="1" applyAlignment="1">
      <alignment horizontal="right" vertical="center"/>
    </xf>
    <xf numFmtId="164" fontId="35" fillId="18" borderId="0" xfId="39" applyNumberFormat="1" applyFill="1" applyAlignment="1">
      <alignment horizontal="center" vertical="center"/>
    </xf>
    <xf numFmtId="164" fontId="35" fillId="18" borderId="9" xfId="39" applyNumberFormat="1" applyFill="1" applyBorder="1" applyAlignment="1">
      <alignment horizontal="center" vertical="center"/>
    </xf>
    <xf numFmtId="164" fontId="39" fillId="0" borderId="54" xfId="39" applyNumberFormat="1" applyFont="1" applyBorder="1" applyAlignment="1">
      <alignment horizontal="right" vertical="center"/>
    </xf>
    <xf numFmtId="164" fontId="39" fillId="0" borderId="48" xfId="39" applyNumberFormat="1" applyFont="1" applyBorder="1" applyAlignment="1">
      <alignment horizontal="right" vertical="center"/>
    </xf>
    <xf numFmtId="164" fontId="39" fillId="0" borderId="55" xfId="39" applyNumberFormat="1" applyFont="1" applyBorder="1" applyAlignment="1">
      <alignment horizontal="right" vertical="center"/>
    </xf>
    <xf numFmtId="164" fontId="49" fillId="0" borderId="60" xfId="40" applyNumberFormat="1" applyFont="1" applyBorder="1" applyAlignment="1">
      <alignment horizontal="right" vertical="center"/>
    </xf>
    <xf numFmtId="164" fontId="35" fillId="0" borderId="1" xfId="39" applyNumberFormat="1" applyBorder="1" applyAlignment="1">
      <alignment horizontal="center" vertical="center"/>
    </xf>
    <xf numFmtId="164" fontId="35" fillId="0" borderId="2" xfId="39" applyNumberFormat="1" applyBorder="1" applyAlignment="1">
      <alignment horizontal="center" vertical="center"/>
    </xf>
    <xf numFmtId="164" fontId="35" fillId="0" borderId="9" xfId="39" applyNumberFormat="1" applyBorder="1" applyAlignment="1">
      <alignment horizontal="center" vertical="center"/>
    </xf>
    <xf numFmtId="164" fontId="0" fillId="18" borderId="54" xfId="40" applyNumberFormat="1" applyFont="1" applyFill="1" applyBorder="1" applyAlignment="1">
      <alignment horizontal="right" vertical="center"/>
    </xf>
    <xf numFmtId="164" fontId="0" fillId="18" borderId="48" xfId="40" applyNumberFormat="1" applyFont="1" applyFill="1" applyBorder="1" applyAlignment="1">
      <alignment horizontal="right" vertical="center"/>
    </xf>
    <xf numFmtId="164" fontId="0" fillId="18" borderId="55" xfId="40" applyNumberFormat="1" applyFont="1" applyFill="1" applyBorder="1" applyAlignment="1">
      <alignment horizontal="right" vertical="center"/>
    </xf>
    <xf numFmtId="164" fontId="47" fillId="18" borderId="60" xfId="40" applyNumberFormat="1" applyFont="1" applyFill="1" applyBorder="1" applyAlignment="1">
      <alignment horizontal="right" vertical="center"/>
    </xf>
    <xf numFmtId="164" fontId="0" fillId="39" borderId="54" xfId="40" applyNumberFormat="1" applyFont="1" applyFill="1" applyBorder="1" applyAlignment="1">
      <alignment horizontal="right" vertical="center"/>
    </xf>
    <xf numFmtId="164" fontId="0" fillId="39" borderId="48" xfId="40" applyNumberFormat="1" applyFont="1" applyFill="1" applyBorder="1" applyAlignment="1">
      <alignment horizontal="right" vertical="center"/>
    </xf>
    <xf numFmtId="164" fontId="0" fillId="39" borderId="55" xfId="40" applyNumberFormat="1" applyFont="1" applyFill="1" applyBorder="1" applyAlignment="1">
      <alignment horizontal="right" vertical="center"/>
    </xf>
    <xf numFmtId="164" fontId="47" fillId="39" borderId="60" xfId="40" applyNumberFormat="1" applyFont="1" applyFill="1" applyBorder="1" applyAlignment="1">
      <alignment horizontal="right" vertical="center"/>
    </xf>
    <xf numFmtId="164" fontId="0" fillId="0" borderId="1" xfId="40" applyNumberFormat="1" applyFont="1" applyBorder="1" applyAlignment="1">
      <alignment horizontal="right" vertical="center"/>
    </xf>
    <xf numFmtId="164" fontId="0" fillId="0" borderId="0" xfId="40" applyNumberFormat="1" applyFont="1" applyAlignment="1">
      <alignment horizontal="right" vertical="center"/>
    </xf>
    <xf numFmtId="164" fontId="0" fillId="0" borderId="2" xfId="40" applyNumberFormat="1" applyFont="1" applyBorder="1" applyAlignment="1">
      <alignment horizontal="right" vertical="center"/>
    </xf>
    <xf numFmtId="164" fontId="47" fillId="0" borderId="9" xfId="40" applyNumberFormat="1" applyFont="1" applyBorder="1" applyAlignment="1">
      <alignment horizontal="right" vertical="center"/>
    </xf>
    <xf numFmtId="164" fontId="35" fillId="0" borderId="1" xfId="39" applyNumberFormat="1" applyBorder="1" applyAlignment="1">
      <alignment horizontal="right" vertical="center"/>
    </xf>
    <xf numFmtId="164" fontId="35" fillId="0" borderId="0" xfId="39" applyNumberFormat="1" applyAlignment="1">
      <alignment horizontal="right" vertical="center"/>
    </xf>
    <xf numFmtId="164" fontId="35" fillId="0" borderId="2" xfId="39" applyNumberFormat="1" applyBorder="1" applyAlignment="1">
      <alignment horizontal="right" vertical="center"/>
    </xf>
    <xf numFmtId="164" fontId="35" fillId="0" borderId="9" xfId="39" applyNumberFormat="1" applyBorder="1" applyAlignment="1">
      <alignment horizontal="right" vertical="center"/>
    </xf>
    <xf numFmtId="164" fontId="0" fillId="0" borderId="54" xfId="40" applyNumberFormat="1" applyFont="1" applyBorder="1" applyAlignment="1">
      <alignment horizontal="right" vertical="center"/>
    </xf>
    <xf numFmtId="164" fontId="0" fillId="0" borderId="48" xfId="40" applyNumberFormat="1" applyFont="1" applyBorder="1" applyAlignment="1">
      <alignment horizontal="right" vertical="center"/>
    </xf>
    <xf numFmtId="164" fontId="0" fillId="0" borderId="55" xfId="40" applyNumberFormat="1" applyFont="1" applyBorder="1" applyAlignment="1">
      <alignment horizontal="right" vertical="center"/>
    </xf>
    <xf numFmtId="164" fontId="47" fillId="0" borderId="60" xfId="40" applyNumberFormat="1" applyFont="1" applyBorder="1" applyAlignment="1">
      <alignment horizontal="right" vertical="center"/>
    </xf>
    <xf numFmtId="164" fontId="0" fillId="18" borderId="49" xfId="40" applyNumberFormat="1" applyFont="1" applyFill="1" applyBorder="1" applyAlignment="1">
      <alignment horizontal="right" vertical="center"/>
    </xf>
    <xf numFmtId="164" fontId="0" fillId="18" borderId="50" xfId="40" applyNumberFormat="1" applyFont="1" applyFill="1" applyBorder="1" applyAlignment="1">
      <alignment horizontal="right" vertical="center"/>
    </xf>
    <xf numFmtId="164" fontId="0" fillId="18" borderId="51" xfId="40" applyNumberFormat="1" applyFont="1" applyFill="1" applyBorder="1" applyAlignment="1">
      <alignment horizontal="right" vertical="center"/>
    </xf>
    <xf numFmtId="164" fontId="49" fillId="18" borderId="37" xfId="40" applyNumberFormat="1" applyFont="1" applyFill="1" applyBorder="1" applyAlignment="1">
      <alignment horizontal="right" vertical="center"/>
    </xf>
    <xf numFmtId="164" fontId="39" fillId="0" borderId="23" xfId="39" applyNumberFormat="1" applyFont="1" applyBorder="1" applyAlignment="1">
      <alignment horizontal="center" vertical="center"/>
    </xf>
    <xf numFmtId="164" fontId="0" fillId="18" borderId="23" xfId="40" applyNumberFormat="1" applyFont="1" applyFill="1" applyBorder="1" applyAlignment="1">
      <alignment horizontal="center" vertical="center"/>
    </xf>
    <xf numFmtId="164" fontId="47" fillId="18" borderId="10" xfId="40" applyNumberFormat="1" applyFont="1" applyFill="1" applyBorder="1" applyAlignment="1">
      <alignment horizontal="center" vertical="center"/>
    </xf>
    <xf numFmtId="164" fontId="0" fillId="0" borderId="23" xfId="40" applyNumberFormat="1" applyFont="1" applyBorder="1" applyAlignment="1">
      <alignment horizontal="center" vertical="center"/>
    </xf>
    <xf numFmtId="164" fontId="47" fillId="0" borderId="10" xfId="40" applyNumberFormat="1" applyFont="1" applyBorder="1" applyAlignment="1">
      <alignment horizontal="center" vertical="center"/>
    </xf>
    <xf numFmtId="164" fontId="49" fillId="0" borderId="10" xfId="40" applyNumberFormat="1" applyFont="1" applyBorder="1" applyAlignment="1">
      <alignment horizontal="center" vertical="center"/>
    </xf>
    <xf numFmtId="164" fontId="0" fillId="0" borderId="0" xfId="40" applyNumberFormat="1" applyFont="1" applyAlignment="1">
      <alignment horizontal="center" vertical="center"/>
    </xf>
    <xf numFmtId="164" fontId="47" fillId="0" borderId="9" xfId="40" applyNumberFormat="1" applyFont="1" applyBorder="1" applyAlignment="1">
      <alignment horizontal="center" vertical="center"/>
    </xf>
    <xf numFmtId="164" fontId="0" fillId="39" borderId="48" xfId="40" applyNumberFormat="1" applyFont="1" applyFill="1" applyBorder="1" applyAlignment="1">
      <alignment horizontal="center" vertical="center"/>
    </xf>
    <xf numFmtId="164" fontId="47" fillId="39" borderId="60" xfId="40" applyNumberFormat="1" applyFont="1" applyFill="1" applyBorder="1" applyAlignment="1">
      <alignment horizontal="center" vertical="center"/>
    </xf>
    <xf numFmtId="164" fontId="47" fillId="40" borderId="10" xfId="40" applyNumberFormat="1" applyFont="1" applyFill="1" applyBorder="1" applyAlignment="1">
      <alignment horizontal="center" vertical="center"/>
    </xf>
    <xf numFmtId="164" fontId="49" fillId="18" borderId="10" xfId="40" applyNumberFormat="1" applyFont="1" applyFill="1" applyBorder="1" applyAlignment="1">
      <alignment horizontal="center" vertical="center"/>
    </xf>
    <xf numFmtId="164" fontId="75" fillId="0" borderId="30" xfId="40" applyNumberFormat="1" applyFont="1" applyBorder="1" applyAlignment="1">
      <alignment horizontal="center" vertical="center"/>
    </xf>
    <xf numFmtId="164" fontId="75" fillId="0" borderId="31" xfId="40" applyNumberFormat="1" applyFont="1" applyBorder="1" applyAlignment="1">
      <alignment horizontal="center" vertical="center"/>
    </xf>
    <xf numFmtId="164" fontId="75" fillId="0" borderId="50" xfId="40" applyNumberFormat="1" applyFont="1" applyBorder="1" applyAlignment="1">
      <alignment horizontal="center" vertical="center"/>
    </xf>
    <xf numFmtId="164" fontId="75" fillId="0" borderId="51" xfId="40" applyNumberFormat="1" applyFont="1" applyBorder="1" applyAlignment="1">
      <alignment horizontal="center" vertical="center"/>
    </xf>
    <xf numFmtId="164" fontId="75" fillId="0" borderId="30" xfId="43" applyNumberFormat="1" applyFont="1" applyBorder="1" applyAlignment="1">
      <alignment vertical="center"/>
    </xf>
    <xf numFmtId="164" fontId="75" fillId="0" borderId="31" xfId="43" applyNumberFormat="1" applyFont="1" applyBorder="1" applyAlignment="1">
      <alignment vertical="center"/>
    </xf>
    <xf numFmtId="164" fontId="75" fillId="0" borderId="48" xfId="43" applyNumberFormat="1" applyFont="1" applyBorder="1" applyAlignment="1">
      <alignment vertical="center"/>
    </xf>
    <xf numFmtId="164" fontId="75" fillId="0" borderId="55" xfId="43" applyNumberFormat="1" applyFont="1" applyBorder="1" applyAlignment="1">
      <alignment vertical="center"/>
    </xf>
    <xf numFmtId="164" fontId="75" fillId="0" borderId="49" xfId="39" applyNumberFormat="1" applyFont="1" applyBorder="1" applyAlignment="1">
      <alignment vertical="center"/>
    </xf>
    <xf numFmtId="164" fontId="75" fillId="0" borderId="50" xfId="39" applyNumberFormat="1" applyFont="1" applyBorder="1" applyAlignment="1">
      <alignment vertical="center"/>
    </xf>
    <xf numFmtId="164" fontId="75" fillId="0" borderId="51" xfId="39" applyNumberFormat="1" applyFont="1" applyBorder="1" applyAlignment="1">
      <alignment vertical="center"/>
    </xf>
    <xf numFmtId="164" fontId="75" fillId="0" borderId="67" xfId="43" applyNumberFormat="1" applyFont="1" applyBorder="1" applyAlignment="1">
      <alignment vertical="center"/>
    </xf>
    <xf numFmtId="164" fontId="75" fillId="0" borderId="66" xfId="43" applyNumberFormat="1" applyFont="1" applyBorder="1" applyAlignment="1">
      <alignment vertical="center"/>
    </xf>
    <xf numFmtId="164" fontId="75" fillId="0" borderId="68" xfId="43" applyNumberFormat="1" applyFont="1" applyBorder="1" applyAlignment="1">
      <alignment vertical="center"/>
    </xf>
    <xf numFmtId="164" fontId="75" fillId="0" borderId="50" xfId="43" applyNumberFormat="1" applyFont="1" applyBorder="1" applyAlignment="1">
      <alignment vertical="center"/>
    </xf>
    <xf numFmtId="164" fontId="75" fillId="0" borderId="51" xfId="43" applyNumberFormat="1" applyFont="1" applyBorder="1" applyAlignment="1">
      <alignment vertical="center"/>
    </xf>
    <xf numFmtId="164" fontId="75" fillId="0" borderId="56" xfId="43" applyNumberFormat="1" applyFont="1" applyBorder="1" applyAlignment="1">
      <alignment vertical="center"/>
    </xf>
    <xf numFmtId="164" fontId="75" fillId="0" borderId="57" xfId="43" applyNumberFormat="1" applyFont="1" applyBorder="1" applyAlignment="1">
      <alignment vertical="center"/>
    </xf>
    <xf numFmtId="164" fontId="75" fillId="0" borderId="58" xfId="43" applyNumberFormat="1" applyFont="1" applyBorder="1" applyAlignment="1">
      <alignment vertical="center"/>
    </xf>
    <xf numFmtId="164" fontId="35" fillId="0" borderId="48" xfId="43" applyNumberFormat="1" applyFont="1" applyBorder="1" applyAlignment="1">
      <alignment vertical="center"/>
    </xf>
    <xf numFmtId="0" fontId="21" fillId="0" borderId="0" xfId="0" applyFont="1"/>
    <xf numFmtId="180" fontId="18" fillId="0" borderId="48" xfId="58" applyNumberFormat="1" applyBorder="1" applyAlignment="1">
      <alignment horizontal="right"/>
    </xf>
    <xf numFmtId="180" fontId="18" fillId="0" borderId="55" xfId="58" applyNumberFormat="1" applyBorder="1" applyAlignment="1">
      <alignment horizontal="right"/>
    </xf>
    <xf numFmtId="0" fontId="3" fillId="0" borderId="2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164" fontId="19" fillId="0" borderId="0" xfId="43" applyNumberFormat="1" applyAlignment="1">
      <alignment vertical="center"/>
    </xf>
    <xf numFmtId="181" fontId="0" fillId="18" borderId="23" xfId="40" applyNumberFormat="1" applyFont="1" applyFill="1" applyBorder="1" applyAlignment="1">
      <alignment horizontal="center" vertical="center"/>
    </xf>
    <xf numFmtId="0" fontId="3" fillId="0" borderId="0" xfId="39" applyFont="1" applyAlignment="1">
      <alignment vertical="center"/>
    </xf>
    <xf numFmtId="0" fontId="90" fillId="0" borderId="0" xfId="58" applyFont="1"/>
    <xf numFmtId="180" fontId="39" fillId="18" borderId="48" xfId="58" applyNumberFormat="1" applyFont="1" applyFill="1" applyBorder="1" applyAlignment="1">
      <alignment horizontal="right"/>
    </xf>
    <xf numFmtId="180" fontId="39" fillId="18" borderId="55" xfId="58" applyNumberFormat="1" applyFont="1" applyFill="1" applyBorder="1" applyAlignment="1">
      <alignment horizontal="right"/>
    </xf>
    <xf numFmtId="172" fontId="91" fillId="0" borderId="54" xfId="58" applyNumberFormat="1" applyFont="1" applyBorder="1" applyAlignment="1">
      <alignment wrapText="1"/>
    </xf>
    <xf numFmtId="180" fontId="91" fillId="0" borderId="46" xfId="58" applyNumberFormat="1" applyFont="1" applyBorder="1" applyAlignment="1">
      <alignment horizontal="right"/>
    </xf>
    <xf numFmtId="172" fontId="3" fillId="0" borderId="54" xfId="58" applyNumberFormat="1" applyFont="1" applyBorder="1"/>
    <xf numFmtId="164" fontId="42" fillId="41" borderId="49" xfId="40" applyNumberFormat="1" applyFont="1" applyFill="1" applyBorder="1" applyAlignment="1">
      <alignment horizontal="center" vertical="center"/>
    </xf>
    <xf numFmtId="164" fontId="42" fillId="41" borderId="51" xfId="40" applyNumberFormat="1" applyFont="1" applyFill="1" applyBorder="1" applyAlignment="1">
      <alignment horizontal="center" vertical="center"/>
    </xf>
    <xf numFmtId="164" fontId="68" fillId="41" borderId="2" xfId="40" applyNumberFormat="1" applyFont="1" applyFill="1" applyBorder="1" applyAlignment="1">
      <alignment horizontal="center" vertical="center"/>
    </xf>
    <xf numFmtId="164" fontId="68" fillId="41" borderId="0" xfId="40" applyNumberFormat="1" applyFont="1" applyFill="1" applyAlignment="1">
      <alignment horizontal="center" vertical="center"/>
    </xf>
    <xf numFmtId="164" fontId="42" fillId="41" borderId="35" xfId="40" applyNumberFormat="1" applyFont="1" applyFill="1" applyBorder="1" applyAlignment="1">
      <alignment horizontal="center" vertical="center"/>
    </xf>
    <xf numFmtId="164" fontId="46" fillId="0" borderId="0" xfId="40" applyNumberFormat="1" applyFont="1" applyAlignment="1">
      <alignment horizontal="center" vertical="center"/>
    </xf>
    <xf numFmtId="164" fontId="21" fillId="0" borderId="0" xfId="40" applyNumberFormat="1" applyFont="1" applyAlignment="1">
      <alignment horizontal="center" vertical="center"/>
    </xf>
    <xf numFmtId="164" fontId="43" fillId="0" borderId="24" xfId="40" applyNumberFormat="1" applyFont="1" applyBorder="1" applyAlignment="1">
      <alignment horizontal="center" vertical="center"/>
    </xf>
    <xf numFmtId="164" fontId="43" fillId="0" borderId="17" xfId="40" applyNumberFormat="1" applyFont="1" applyBorder="1" applyAlignment="1">
      <alignment horizontal="center" vertical="center"/>
    </xf>
    <xf numFmtId="164" fontId="19" fillId="18" borderId="0" xfId="40" applyNumberFormat="1" applyFont="1" applyFill="1" applyAlignment="1">
      <alignment horizontal="center" vertical="center"/>
    </xf>
    <xf numFmtId="164" fontId="92" fillId="0" borderId="24" xfId="40" applyNumberFormat="1" applyFont="1" applyBorder="1" applyAlignment="1">
      <alignment horizontal="center" vertical="center"/>
    </xf>
    <xf numFmtId="164" fontId="92" fillId="0" borderId="17" xfId="40" applyNumberFormat="1" applyFont="1" applyBorder="1" applyAlignment="1">
      <alignment horizontal="center" vertical="center"/>
    </xf>
    <xf numFmtId="164" fontId="43" fillId="0" borderId="32" xfId="40" applyNumberFormat="1" applyFont="1" applyBorder="1" applyAlignment="1">
      <alignment horizontal="center" vertical="center"/>
    </xf>
    <xf numFmtId="164" fontId="92" fillId="0" borderId="32" xfId="40" applyNumberFormat="1" applyFont="1" applyBorder="1" applyAlignment="1">
      <alignment horizontal="center" vertical="center"/>
    </xf>
    <xf numFmtId="0" fontId="47" fillId="38" borderId="70" xfId="39" applyFont="1" applyFill="1" applyBorder="1" applyAlignment="1">
      <alignment vertical="center"/>
    </xf>
    <xf numFmtId="9" fontId="18" fillId="0" borderId="0" xfId="87" applyFont="1" applyAlignment="1">
      <alignment horizontal="center"/>
    </xf>
    <xf numFmtId="0" fontId="94" fillId="0" borderId="0" xfId="98" applyFont="1"/>
    <xf numFmtId="0" fontId="38" fillId="0" borderId="0" xfId="0" applyFont="1"/>
    <xf numFmtId="0" fontId="95" fillId="0" borderId="0" xfId="0" applyFont="1"/>
    <xf numFmtId="0" fontId="21" fillId="0" borderId="0" xfId="0" applyFont="1" applyAlignment="1">
      <alignment horizontal="left"/>
    </xf>
    <xf numFmtId="0" fontId="74" fillId="0" borderId="0" xfId="0" applyFont="1"/>
    <xf numFmtId="0" fontId="21" fillId="0" borderId="71" xfId="0" applyFont="1" applyBorder="1" applyAlignment="1">
      <alignment horizontal="left"/>
    </xf>
    <xf numFmtId="0" fontId="21" fillId="0" borderId="73" xfId="0" applyFont="1" applyBorder="1"/>
    <xf numFmtId="0" fontId="21" fillId="0" borderId="72" xfId="0" applyFont="1" applyBorder="1"/>
    <xf numFmtId="0" fontId="0" fillId="0" borderId="72" xfId="0" applyBorder="1"/>
    <xf numFmtId="0" fontId="3" fillId="0" borderId="9" xfId="39" applyFont="1" applyBorder="1" applyAlignment="1">
      <alignment vertical="center"/>
    </xf>
    <xf numFmtId="164" fontId="42" fillId="41" borderId="16" xfId="40" applyNumberFormat="1" applyFont="1" applyFill="1" applyBorder="1" applyAlignment="1">
      <alignment horizontal="center" vertical="center"/>
    </xf>
    <xf numFmtId="164" fontId="39" fillId="0" borderId="31" xfId="39" applyNumberFormat="1" applyFont="1" applyBorder="1" applyAlignment="1">
      <alignment horizontal="center" vertical="center"/>
    </xf>
    <xf numFmtId="164" fontId="39" fillId="0" borderId="69" xfId="39" applyNumberFormat="1" applyFont="1" applyBorder="1" applyAlignment="1">
      <alignment horizontal="center" vertical="center"/>
    </xf>
    <xf numFmtId="0" fontId="3" fillId="40" borderId="0" xfId="39" applyFont="1" applyFill="1" applyAlignment="1">
      <alignment vertical="center"/>
    </xf>
    <xf numFmtId="0" fontId="3" fillId="39" borderId="0" xfId="39" applyFont="1" applyFill="1" applyAlignment="1">
      <alignment vertical="center" wrapText="1"/>
    </xf>
    <xf numFmtId="0" fontId="3" fillId="18" borderId="0" xfId="39" applyFont="1" applyFill="1" applyAlignment="1">
      <alignment vertical="center"/>
    </xf>
    <xf numFmtId="0" fontId="21" fillId="0" borderId="4" xfId="39" applyFont="1" applyBorder="1" applyAlignment="1">
      <alignment horizontal="center" vertical="top"/>
    </xf>
    <xf numFmtId="0" fontId="96" fillId="0" borderId="0" xfId="39" applyFont="1" applyAlignment="1">
      <alignment vertical="center"/>
    </xf>
    <xf numFmtId="0" fontId="96" fillId="0" borderId="0" xfId="39" applyFont="1" applyAlignment="1">
      <alignment horizontal="center" vertical="center" textRotation="90"/>
    </xf>
    <xf numFmtId="0" fontId="97" fillId="0" borderId="0" xfId="39" applyFont="1" applyAlignment="1">
      <alignment vertical="center"/>
    </xf>
    <xf numFmtId="0" fontId="96" fillId="0" borderId="0" xfId="39" applyFont="1" applyAlignment="1">
      <alignment vertical="center" textRotation="90"/>
    </xf>
    <xf numFmtId="164" fontId="96" fillId="0" borderId="0" xfId="39" applyNumberFormat="1" applyFont="1" applyAlignment="1">
      <alignment vertical="center"/>
    </xf>
    <xf numFmtId="164" fontId="96" fillId="0" borderId="0" xfId="39" applyNumberFormat="1" applyFont="1" applyAlignment="1">
      <alignment horizontal="center" vertical="center" textRotation="90"/>
    </xf>
    <xf numFmtId="164" fontId="97" fillId="0" borderId="0" xfId="39" applyNumberFormat="1" applyFont="1" applyAlignment="1">
      <alignment vertical="center"/>
    </xf>
    <xf numFmtId="164" fontId="96" fillId="0" borderId="0" xfId="39" applyNumberFormat="1" applyFont="1" applyAlignment="1">
      <alignment vertical="center" textRotation="90"/>
    </xf>
    <xf numFmtId="0" fontId="65" fillId="0" borderId="0" xfId="39" applyFont="1" applyAlignment="1">
      <alignment horizontal="left" vertical="center"/>
    </xf>
    <xf numFmtId="0" fontId="60" fillId="0" borderId="0" xfId="39" applyFont="1" applyAlignment="1">
      <alignment horizontal="center" vertical="center"/>
    </xf>
    <xf numFmtId="0" fontId="60" fillId="0" borderId="0" xfId="39" applyFont="1" applyAlignment="1">
      <alignment vertical="center"/>
    </xf>
    <xf numFmtId="180" fontId="39" fillId="37" borderId="48" xfId="58" applyNumberFormat="1" applyFont="1" applyFill="1" applyBorder="1" applyAlignment="1">
      <alignment horizontal="right"/>
    </xf>
    <xf numFmtId="183" fontId="39" fillId="37" borderId="48" xfId="58" applyNumberFormat="1" applyFont="1" applyFill="1" applyBorder="1" applyAlignment="1">
      <alignment horizontal="right"/>
    </xf>
    <xf numFmtId="0" fontId="98" fillId="0" borderId="0" xfId="0" applyFont="1" applyAlignment="1">
      <alignment vertical="center"/>
    </xf>
    <xf numFmtId="164" fontId="0" fillId="0" borderId="62" xfId="43" applyNumberFormat="1" applyFont="1" applyBorder="1" applyAlignment="1">
      <alignment horizontal="right" vertical="center"/>
    </xf>
    <xf numFmtId="164" fontId="0" fillId="0" borderId="57" xfId="43" applyNumberFormat="1" applyFont="1" applyBorder="1" applyAlignment="1">
      <alignment horizontal="right" vertical="center"/>
    </xf>
    <xf numFmtId="164" fontId="0" fillId="0" borderId="60" xfId="43" applyNumberFormat="1" applyFont="1" applyBorder="1" applyAlignment="1">
      <alignment horizontal="right" vertical="center"/>
    </xf>
    <xf numFmtId="164" fontId="0" fillId="18" borderId="76" xfId="40" applyNumberFormat="1" applyFont="1" applyFill="1" applyBorder="1" applyAlignment="1">
      <alignment horizontal="right" vertical="center"/>
    </xf>
    <xf numFmtId="164" fontId="0" fillId="39" borderId="76" xfId="40" applyNumberFormat="1" applyFont="1" applyFill="1" applyBorder="1" applyAlignment="1">
      <alignment horizontal="right" vertical="center"/>
    </xf>
    <xf numFmtId="164" fontId="0" fillId="18" borderId="64" xfId="40" applyNumberFormat="1" applyFont="1" applyFill="1" applyBorder="1" applyAlignment="1">
      <alignment horizontal="right" vertical="center"/>
    </xf>
    <xf numFmtId="164" fontId="0" fillId="39" borderId="64" xfId="40" applyNumberFormat="1" applyFont="1" applyFill="1" applyBorder="1" applyAlignment="1">
      <alignment horizontal="right" vertical="center"/>
    </xf>
    <xf numFmtId="164" fontId="0" fillId="0" borderId="76" xfId="40" applyNumberFormat="1" applyFont="1" applyBorder="1" applyAlignment="1">
      <alignment horizontal="right" vertical="center"/>
    </xf>
    <xf numFmtId="164" fontId="0" fillId="0" borderId="64" xfId="40" applyNumberFormat="1" applyFont="1" applyBorder="1" applyAlignment="1">
      <alignment horizontal="right" vertical="center"/>
    </xf>
    <xf numFmtId="164" fontId="0" fillId="18" borderId="63" xfId="40" applyNumberFormat="1" applyFont="1" applyFill="1" applyBorder="1" applyAlignment="1">
      <alignment horizontal="right" vertical="center"/>
    </xf>
    <xf numFmtId="164" fontId="0" fillId="18" borderId="75" xfId="40" applyNumberFormat="1" applyFont="1" applyFill="1" applyBorder="1" applyAlignment="1">
      <alignment horizontal="right" vertical="center"/>
    </xf>
    <xf numFmtId="164" fontId="0" fillId="18" borderId="77" xfId="40" applyNumberFormat="1" applyFont="1" applyFill="1" applyBorder="1" applyAlignment="1">
      <alignment horizontal="right" vertical="center"/>
    </xf>
    <xf numFmtId="164" fontId="39" fillId="0" borderId="54" xfId="39" applyNumberFormat="1" applyFont="1" applyBorder="1" applyAlignment="1">
      <alignment horizontal="center" vertical="center"/>
    </xf>
    <xf numFmtId="164" fontId="39" fillId="0" borderId="48" xfId="39" applyNumberFormat="1" applyFont="1" applyBorder="1" applyAlignment="1">
      <alignment horizontal="center" vertical="center"/>
    </xf>
    <xf numFmtId="164" fontId="39" fillId="0" borderId="55" xfId="39" applyNumberFormat="1" applyFont="1" applyBorder="1" applyAlignment="1">
      <alignment horizontal="center" vertical="center"/>
    </xf>
    <xf numFmtId="164" fontId="0" fillId="18" borderId="54" xfId="40" applyNumberFormat="1" applyFont="1" applyFill="1" applyBorder="1" applyAlignment="1">
      <alignment horizontal="center" vertical="center"/>
    </xf>
    <xf numFmtId="164" fontId="0" fillId="18" borderId="48" xfId="40" applyNumberFormat="1" applyFont="1" applyFill="1" applyBorder="1" applyAlignment="1">
      <alignment horizontal="center" vertical="center"/>
    </xf>
    <xf numFmtId="164" fontId="0" fillId="18" borderId="55" xfId="40" applyNumberFormat="1" applyFont="1" applyFill="1" applyBorder="1" applyAlignment="1">
      <alignment horizontal="center" vertical="center"/>
    </xf>
    <xf numFmtId="164" fontId="0" fillId="0" borderId="54" xfId="40" applyNumberFormat="1" applyFont="1" applyBorder="1" applyAlignment="1">
      <alignment horizontal="center" vertical="center"/>
    </xf>
    <xf numFmtId="164" fontId="0" fillId="0" borderId="48" xfId="40" applyNumberFormat="1" applyFont="1" applyBorder="1" applyAlignment="1">
      <alignment horizontal="center" vertical="center"/>
    </xf>
    <xf numFmtId="164" fontId="0" fillId="0" borderId="55" xfId="40" applyNumberFormat="1" applyFont="1" applyBorder="1" applyAlignment="1">
      <alignment horizontal="center" vertical="center"/>
    </xf>
    <xf numFmtId="164" fontId="0" fillId="0" borderId="1" xfId="40" applyNumberFormat="1" applyFont="1" applyBorder="1" applyAlignment="1">
      <alignment horizontal="center" vertical="center"/>
    </xf>
    <xf numFmtId="164" fontId="0" fillId="0" borderId="2" xfId="40" applyNumberFormat="1" applyFont="1" applyBorder="1" applyAlignment="1">
      <alignment horizontal="center" vertical="center"/>
    </xf>
    <xf numFmtId="164" fontId="0" fillId="39" borderId="54" xfId="40" applyNumberFormat="1" applyFont="1" applyFill="1" applyBorder="1" applyAlignment="1">
      <alignment horizontal="center" vertical="center"/>
    </xf>
    <xf numFmtId="164" fontId="0" fillId="39" borderId="55" xfId="40" applyNumberFormat="1" applyFont="1" applyFill="1" applyBorder="1" applyAlignment="1">
      <alignment horizontal="center" vertical="center"/>
    </xf>
    <xf numFmtId="164" fontId="0" fillId="40" borderId="54" xfId="40" applyNumberFormat="1" applyFont="1" applyFill="1" applyBorder="1" applyAlignment="1">
      <alignment horizontal="center" vertical="center"/>
    </xf>
    <xf numFmtId="164" fontId="0" fillId="40" borderId="48" xfId="40" applyNumberFormat="1" applyFont="1" applyFill="1" applyBorder="1" applyAlignment="1">
      <alignment horizontal="center" vertical="center"/>
    </xf>
    <xf numFmtId="164" fontId="0" fillId="40" borderId="55" xfId="40" applyNumberFormat="1" applyFont="1" applyFill="1" applyBorder="1" applyAlignment="1">
      <alignment horizontal="center" vertical="center"/>
    </xf>
    <xf numFmtId="164" fontId="21" fillId="18" borderId="26" xfId="43" applyNumberFormat="1" applyFont="1" applyFill="1" applyBorder="1" applyAlignment="1">
      <alignment horizontal="right" vertical="center"/>
    </xf>
    <xf numFmtId="172" fontId="35" fillId="0" borderId="1" xfId="39" applyNumberFormat="1" applyBorder="1" applyAlignment="1">
      <alignment horizontal="center" vertical="center"/>
    </xf>
    <xf numFmtId="164" fontId="35" fillId="18" borderId="1" xfId="39" applyNumberFormat="1" applyFill="1" applyBorder="1" applyAlignment="1">
      <alignment horizontal="center" vertical="center"/>
    </xf>
    <xf numFmtId="164" fontId="0" fillId="0" borderId="54" xfId="43" applyNumberFormat="1" applyFont="1" applyBorder="1" applyAlignment="1">
      <alignment horizontal="right" vertical="center"/>
    </xf>
    <xf numFmtId="164" fontId="41" fillId="18" borderId="54" xfId="43" applyNumberFormat="1" applyFont="1" applyFill="1" applyBorder="1" applyAlignment="1">
      <alignment horizontal="right" vertical="center"/>
    </xf>
    <xf numFmtId="1" fontId="83" fillId="0" borderId="54" xfId="43" applyNumberFormat="1" applyFont="1" applyBorder="1" applyAlignment="1">
      <alignment horizontal="right" vertical="center"/>
    </xf>
    <xf numFmtId="171" fontId="44" fillId="0" borderId="54" xfId="43" applyNumberFormat="1" applyFont="1" applyBorder="1" applyAlignment="1">
      <alignment horizontal="right" vertical="center"/>
    </xf>
    <xf numFmtId="164" fontId="0" fillId="18" borderId="54" xfId="43" applyNumberFormat="1" applyFont="1" applyFill="1" applyBorder="1" applyAlignment="1">
      <alignment horizontal="right" vertical="center"/>
    </xf>
    <xf numFmtId="164" fontId="21" fillId="18" borderId="54" xfId="43" applyNumberFormat="1" applyFont="1" applyFill="1" applyBorder="1" applyAlignment="1">
      <alignment horizontal="right" vertical="center"/>
    </xf>
    <xf numFmtId="171" fontId="82" fillId="0" borderId="54" xfId="43" applyNumberFormat="1" applyFont="1" applyBorder="1" applyAlignment="1">
      <alignment horizontal="right" vertical="center"/>
    </xf>
    <xf numFmtId="171" fontId="0" fillId="0" borderId="76" xfId="43" applyNumberFormat="1" applyFont="1" applyBorder="1" applyAlignment="1">
      <alignment horizontal="right" vertical="center"/>
    </xf>
    <xf numFmtId="171" fontId="0" fillId="0" borderId="54" xfId="43" applyNumberFormat="1" applyFont="1" applyBorder="1" applyAlignment="1">
      <alignment horizontal="right" vertical="center"/>
    </xf>
    <xf numFmtId="0" fontId="47" fillId="0" borderId="1" xfId="39" applyFont="1" applyBorder="1" applyAlignment="1">
      <alignment vertical="center"/>
    </xf>
    <xf numFmtId="175" fontId="83" fillId="0" borderId="54" xfId="42" applyNumberFormat="1" applyFont="1" applyBorder="1" applyAlignment="1">
      <alignment horizontal="right" vertical="center"/>
    </xf>
    <xf numFmtId="175" fontId="83" fillId="0" borderId="1" xfId="42" applyNumberFormat="1" applyFont="1" applyBorder="1" applyAlignment="1">
      <alignment horizontal="right" vertical="center"/>
    </xf>
    <xf numFmtId="164" fontId="35" fillId="18" borderId="1" xfId="43" applyNumberFormat="1" applyFont="1" applyFill="1" applyBorder="1" applyAlignment="1">
      <alignment horizontal="right" vertical="center"/>
    </xf>
    <xf numFmtId="175" fontId="87" fillId="0" borderId="1" xfId="42" applyNumberFormat="1" applyFont="1" applyBorder="1" applyAlignment="1">
      <alignment horizontal="right" vertical="center"/>
    </xf>
    <xf numFmtId="164" fontId="39" fillId="0" borderId="1" xfId="43" applyNumberFormat="1" applyFont="1" applyBorder="1" applyAlignment="1">
      <alignment horizontal="right" vertical="center"/>
    </xf>
    <xf numFmtId="1" fontId="47" fillId="0" borderId="0" xfId="43" applyNumberFormat="1" applyFont="1" applyAlignment="1">
      <alignment horizontal="right" vertical="center"/>
    </xf>
    <xf numFmtId="175" fontId="83" fillId="0" borderId="62" xfId="42" applyNumberFormat="1" applyFont="1" applyBorder="1" applyAlignment="1">
      <alignment horizontal="right" vertical="center"/>
    </xf>
    <xf numFmtId="175" fontId="83" fillId="0" borderId="60" xfId="42" applyNumberFormat="1" applyFont="1" applyBorder="1" applyAlignment="1">
      <alignment horizontal="right" vertical="center"/>
    </xf>
    <xf numFmtId="164" fontId="21" fillId="18" borderId="62" xfId="43" applyNumberFormat="1" applyFont="1" applyFill="1" applyBorder="1" applyAlignment="1">
      <alignment horizontal="right" vertical="center"/>
    </xf>
    <xf numFmtId="164" fontId="21" fillId="18" borderId="60" xfId="43" applyNumberFormat="1" applyFont="1" applyFill="1" applyBorder="1" applyAlignment="1">
      <alignment horizontal="right" vertical="center"/>
    </xf>
    <xf numFmtId="164" fontId="47" fillId="18" borderId="0" xfId="43" applyNumberFormat="1" applyFont="1" applyFill="1" applyAlignment="1">
      <alignment horizontal="right" vertical="center"/>
    </xf>
    <xf numFmtId="175" fontId="83" fillId="0" borderId="57" xfId="42" applyNumberFormat="1" applyFont="1" applyBorder="1" applyAlignment="1">
      <alignment horizontal="right" vertical="center"/>
    </xf>
    <xf numFmtId="1" fontId="83" fillId="0" borderId="62" xfId="43" applyNumberFormat="1" applyFont="1" applyBorder="1" applyAlignment="1">
      <alignment horizontal="right" vertical="center"/>
    </xf>
    <xf numFmtId="164" fontId="21" fillId="18" borderId="57" xfId="43" applyNumberFormat="1" applyFont="1" applyFill="1" applyBorder="1" applyAlignment="1">
      <alignment horizontal="right" vertical="center"/>
    </xf>
    <xf numFmtId="1" fontId="83" fillId="0" borderId="57" xfId="43" applyNumberFormat="1" applyFont="1" applyBorder="1" applyAlignment="1">
      <alignment horizontal="right" vertical="center"/>
    </xf>
    <xf numFmtId="1" fontId="83" fillId="0" borderId="60" xfId="43" applyNumberFormat="1" applyFont="1" applyBorder="1" applyAlignment="1">
      <alignment horizontal="right" vertical="center"/>
    </xf>
    <xf numFmtId="164" fontId="19" fillId="42" borderId="23" xfId="43" applyNumberFormat="1" applyFill="1" applyBorder="1" applyAlignment="1">
      <alignment vertical="center"/>
    </xf>
    <xf numFmtId="164" fontId="19" fillId="42" borderId="48" xfId="43" applyNumberFormat="1" applyFill="1" applyBorder="1" applyAlignment="1">
      <alignment vertical="center"/>
    </xf>
    <xf numFmtId="9" fontId="19" fillId="42" borderId="23" xfId="87" applyFill="1" applyBorder="1" applyAlignment="1">
      <alignment vertical="center"/>
    </xf>
    <xf numFmtId="9" fontId="35" fillId="42" borderId="23" xfId="39" applyNumberFormat="1" applyFill="1" applyBorder="1" applyAlignment="1">
      <alignment vertical="center"/>
    </xf>
    <xf numFmtId="9" fontId="35" fillId="42" borderId="48" xfId="39" applyNumberFormat="1" applyFill="1" applyBorder="1" applyAlignment="1">
      <alignment vertical="center"/>
    </xf>
    <xf numFmtId="17" fontId="13" fillId="42" borderId="1" xfId="39" applyNumberFormat="1" applyFont="1" applyFill="1" applyBorder="1" applyAlignment="1">
      <alignment horizontal="center" vertical="center"/>
    </xf>
    <xf numFmtId="164" fontId="13" fillId="42" borderId="0" xfId="43" applyNumberFormat="1" applyFont="1" applyFill="1" applyAlignment="1">
      <alignment vertical="center"/>
    </xf>
    <xf numFmtId="164" fontId="35" fillId="42" borderId="0" xfId="43" applyNumberFormat="1" applyFont="1" applyFill="1" applyAlignment="1">
      <alignment vertical="center"/>
    </xf>
    <xf numFmtId="17" fontId="3" fillId="42" borderId="1" xfId="39" applyNumberFormat="1" applyFont="1" applyFill="1" applyBorder="1" applyAlignment="1">
      <alignment horizontal="center" vertical="center"/>
    </xf>
    <xf numFmtId="164" fontId="12" fillId="42" borderId="0" xfId="39" applyNumberFormat="1" applyFont="1" applyFill="1" applyAlignment="1">
      <alignment horizontal="right" vertical="center"/>
    </xf>
    <xf numFmtId="164" fontId="35" fillId="42" borderId="0" xfId="39" applyNumberFormat="1" applyFill="1" applyAlignment="1">
      <alignment vertical="center"/>
    </xf>
    <xf numFmtId="9" fontId="13" fillId="42" borderId="0" xfId="39" applyNumberFormat="1" applyFont="1" applyFill="1" applyAlignment="1">
      <alignment vertical="center"/>
    </xf>
    <xf numFmtId="9" fontId="35" fillId="42" borderId="2" xfId="39" applyNumberFormat="1" applyFill="1" applyBorder="1" applyAlignment="1">
      <alignment vertical="center"/>
    </xf>
    <xf numFmtId="164" fontId="12" fillId="42" borderId="0" xfId="39" applyNumberFormat="1" applyFont="1" applyFill="1" applyAlignment="1">
      <alignment vertical="center"/>
    </xf>
    <xf numFmtId="9" fontId="35" fillId="42" borderId="0" xfId="39" applyNumberFormat="1" applyFill="1" applyAlignment="1">
      <alignment vertical="center"/>
    </xf>
    <xf numFmtId="0" fontId="13" fillId="42" borderId="0" xfId="39" applyFont="1" applyFill="1" applyAlignment="1">
      <alignment vertical="center"/>
    </xf>
    <xf numFmtId="0" fontId="35" fillId="42" borderId="0" xfId="39" applyFill="1" applyAlignment="1">
      <alignment vertical="center"/>
    </xf>
    <xf numFmtId="1" fontId="35" fillId="42" borderId="0" xfId="39" applyNumberFormat="1" applyFill="1" applyAlignment="1">
      <alignment vertical="center"/>
    </xf>
    <xf numFmtId="164" fontId="9" fillId="42" borderId="0" xfId="39" applyNumberFormat="1" applyFont="1" applyFill="1" applyAlignment="1">
      <alignment vertical="center"/>
    </xf>
    <xf numFmtId="17" fontId="13" fillId="42" borderId="0" xfId="39" applyNumberFormat="1" applyFont="1" applyFill="1" applyAlignment="1">
      <alignment horizontal="center" vertical="center"/>
    </xf>
    <xf numFmtId="0" fontId="13" fillId="42" borderId="0" xfId="39" applyFont="1" applyFill="1" applyAlignment="1">
      <alignment horizontal="center" vertical="center"/>
    </xf>
    <xf numFmtId="0" fontId="13" fillId="42" borderId="2" xfId="39" applyFont="1" applyFill="1" applyBorder="1" applyAlignment="1">
      <alignment horizontal="center" vertical="center"/>
    </xf>
    <xf numFmtId="164" fontId="13" fillId="42" borderId="0" xfId="39" applyNumberFormat="1" applyFont="1" applyFill="1" applyAlignment="1">
      <alignment horizontal="center" vertical="center"/>
    </xf>
    <xf numFmtId="164" fontId="35" fillId="42" borderId="0" xfId="39" applyNumberFormat="1" applyFill="1" applyAlignment="1">
      <alignment horizontal="center" vertical="center"/>
    </xf>
    <xf numFmtId="0" fontId="35" fillId="42" borderId="2" xfId="39" applyFill="1" applyBorder="1" applyAlignment="1">
      <alignment horizontal="center" vertical="center"/>
    </xf>
    <xf numFmtId="9" fontId="3" fillId="0" borderId="0" xfId="39" applyNumberFormat="1" applyFont="1" applyAlignment="1">
      <alignment vertical="center"/>
    </xf>
    <xf numFmtId="0" fontId="87" fillId="0" borderId="1" xfId="39" applyFont="1" applyBorder="1" applyAlignment="1">
      <alignment vertical="center"/>
    </xf>
    <xf numFmtId="164" fontId="0" fillId="42" borderId="23" xfId="40" applyNumberFormat="1" applyFont="1" applyFill="1" applyBorder="1" applyAlignment="1">
      <alignment horizontal="center" vertical="center"/>
    </xf>
    <xf numFmtId="0" fontId="3" fillId="42" borderId="0" xfId="39" applyFont="1" applyFill="1" applyAlignment="1">
      <alignment vertical="center"/>
    </xf>
    <xf numFmtId="177" fontId="9" fillId="42" borderId="2" xfId="87" applyNumberFormat="1" applyFont="1" applyFill="1" applyBorder="1" applyAlignment="1">
      <alignment horizontal="right" vertical="center"/>
    </xf>
    <xf numFmtId="9" fontId="9" fillId="42" borderId="2" xfId="39" applyNumberFormat="1" applyFont="1" applyFill="1" applyBorder="1" applyAlignment="1">
      <alignment horizontal="right" vertical="center"/>
    </xf>
    <xf numFmtId="9" fontId="9" fillId="42" borderId="2" xfId="87" applyFont="1" applyFill="1" applyBorder="1" applyAlignment="1">
      <alignment horizontal="right" vertical="center"/>
    </xf>
    <xf numFmtId="164" fontId="9" fillId="42" borderId="2" xfId="43" applyNumberFormat="1" applyFont="1" applyFill="1" applyBorder="1" applyAlignment="1">
      <alignment horizontal="right" vertical="center"/>
    </xf>
    <xf numFmtId="0" fontId="9" fillId="42" borderId="2" xfId="39" applyFont="1" applyFill="1" applyBorder="1" applyAlignment="1">
      <alignment horizontal="right" vertical="center"/>
    </xf>
    <xf numFmtId="17" fontId="9" fillId="42" borderId="2" xfId="43" applyNumberFormat="1" applyFont="1" applyFill="1" applyBorder="1" applyAlignment="1">
      <alignment horizontal="right" vertical="center"/>
    </xf>
    <xf numFmtId="9" fontId="47" fillId="42" borderId="53" xfId="39" applyNumberFormat="1" applyFont="1" applyFill="1" applyBorder="1" applyAlignment="1">
      <alignment horizontal="right" vertical="center"/>
    </xf>
    <xf numFmtId="175" fontId="47" fillId="42" borderId="61" xfId="42" applyNumberFormat="1" applyFont="1" applyFill="1" applyBorder="1" applyAlignment="1">
      <alignment horizontal="right" vertical="center"/>
    </xf>
    <xf numFmtId="0" fontId="3" fillId="38" borderId="1" xfId="39" applyFont="1" applyFill="1" applyBorder="1" applyAlignment="1">
      <alignment vertical="center"/>
    </xf>
    <xf numFmtId="164" fontId="43" fillId="18" borderId="57" xfId="40" applyNumberFormat="1" applyFont="1" applyFill="1" applyBorder="1" applyAlignment="1">
      <alignment horizontal="center" vertical="center"/>
    </xf>
    <xf numFmtId="9" fontId="19" fillId="18" borderId="9" xfId="87" applyFill="1" applyBorder="1" applyAlignment="1">
      <alignment horizontal="left" vertical="center"/>
    </xf>
    <xf numFmtId="0" fontId="0" fillId="0" borderId="9" xfId="39" applyFont="1" applyBorder="1" applyAlignment="1">
      <alignment horizontal="left" vertical="center"/>
    </xf>
    <xf numFmtId="9" fontId="19" fillId="0" borderId="9" xfId="87" applyBorder="1" applyAlignment="1">
      <alignment horizontal="left" vertical="center"/>
    </xf>
    <xf numFmtId="0" fontId="100" fillId="0" borderId="0" xfId="0" applyFont="1"/>
    <xf numFmtId="0" fontId="36" fillId="43" borderId="20" xfId="39" applyFont="1" applyFill="1" applyBorder="1" applyAlignment="1">
      <alignment vertical="center"/>
    </xf>
    <xf numFmtId="0" fontId="36" fillId="43" borderId="0" xfId="39" applyFont="1" applyFill="1" applyAlignment="1">
      <alignment vertical="center"/>
    </xf>
    <xf numFmtId="164" fontId="44" fillId="0" borderId="58" xfId="39" applyNumberFormat="1" applyFont="1" applyBorder="1" applyAlignment="1">
      <alignment vertical="center"/>
    </xf>
    <xf numFmtId="172" fontId="36" fillId="0" borderId="2" xfId="39" applyNumberFormat="1" applyFont="1" applyBorder="1" applyAlignment="1">
      <alignment vertical="center"/>
    </xf>
    <xf numFmtId="164" fontId="41" fillId="0" borderId="16" xfId="40" applyNumberFormat="1" applyFont="1" applyBorder="1" applyAlignment="1">
      <alignment horizontal="center" vertical="center"/>
    </xf>
    <xf numFmtId="0" fontId="0" fillId="43" borderId="0" xfId="0" applyFill="1"/>
    <xf numFmtId="0" fontId="35" fillId="43" borderId="0" xfId="39" applyFill="1" applyAlignment="1">
      <alignment horizontal="right" vertical="center"/>
    </xf>
    <xf numFmtId="164" fontId="42" fillId="41" borderId="36" xfId="40" applyNumberFormat="1" applyFont="1" applyFill="1" applyBorder="1" applyAlignment="1">
      <alignment horizontal="center" vertical="center"/>
    </xf>
    <xf numFmtId="164" fontId="42" fillId="41" borderId="21" xfId="40" applyNumberFormat="1" applyFont="1" applyFill="1" applyBorder="1" applyAlignment="1">
      <alignment horizontal="center" vertical="center"/>
    </xf>
    <xf numFmtId="0" fontId="21" fillId="43" borderId="0" xfId="39" applyFont="1" applyFill="1" applyAlignment="1">
      <alignment vertical="center"/>
    </xf>
    <xf numFmtId="164" fontId="39" fillId="43" borderId="54" xfId="39" applyNumberFormat="1" applyFont="1" applyFill="1" applyBorder="1" applyAlignment="1">
      <alignment horizontal="center" vertical="center"/>
    </xf>
    <xf numFmtId="164" fontId="39" fillId="43" borderId="48" xfId="39" applyNumberFormat="1" applyFont="1" applyFill="1" applyBorder="1" applyAlignment="1">
      <alignment horizontal="center" vertical="center"/>
    </xf>
    <xf numFmtId="164" fontId="39" fillId="43" borderId="55" xfId="39" applyNumberFormat="1" applyFont="1" applyFill="1" applyBorder="1" applyAlignment="1">
      <alignment horizontal="center" vertical="center"/>
    </xf>
    <xf numFmtId="164" fontId="49" fillId="43" borderId="10" xfId="40" applyNumberFormat="1" applyFont="1" applyFill="1" applyBorder="1" applyAlignment="1">
      <alignment horizontal="center" vertical="center"/>
    </xf>
    <xf numFmtId="164" fontId="39" fillId="43" borderId="76" xfId="39" applyNumberFormat="1" applyFont="1" applyFill="1" applyBorder="1" applyAlignment="1">
      <alignment horizontal="right" vertical="center"/>
    </xf>
    <xf numFmtId="164" fontId="39" fillId="43" borderId="48" xfId="39" applyNumberFormat="1" applyFont="1" applyFill="1" applyBorder="1" applyAlignment="1">
      <alignment horizontal="right" vertical="center"/>
    </xf>
    <xf numFmtId="164" fontId="39" fillId="43" borderId="64" xfId="39" applyNumberFormat="1" applyFont="1" applyFill="1" applyBorder="1" applyAlignment="1">
      <alignment horizontal="right" vertical="center"/>
    </xf>
    <xf numFmtId="164" fontId="39" fillId="43" borderId="60" xfId="39" applyNumberFormat="1" applyFont="1" applyFill="1" applyBorder="1" applyAlignment="1">
      <alignment horizontal="right" vertical="center"/>
    </xf>
    <xf numFmtId="164" fontId="39" fillId="43" borderId="54" xfId="39" applyNumberFormat="1" applyFont="1" applyFill="1" applyBorder="1" applyAlignment="1">
      <alignment horizontal="right" vertical="center"/>
    </xf>
    <xf numFmtId="164" fontId="39" fillId="43" borderId="55" xfId="39" applyNumberFormat="1" applyFont="1" applyFill="1" applyBorder="1" applyAlignment="1">
      <alignment horizontal="right" vertical="center"/>
    </xf>
    <xf numFmtId="0" fontId="35" fillId="43" borderId="0" xfId="39" applyFill="1" applyAlignment="1">
      <alignment vertical="center"/>
    </xf>
    <xf numFmtId="0" fontId="19" fillId="43" borderId="0" xfId="39" applyFont="1" applyFill="1" applyAlignment="1">
      <alignment vertical="center"/>
    </xf>
    <xf numFmtId="164" fontId="21" fillId="43" borderId="54" xfId="43" applyNumberFormat="1" applyFont="1" applyFill="1" applyBorder="1" applyAlignment="1">
      <alignment horizontal="right" vertical="center"/>
    </xf>
    <xf numFmtId="164" fontId="21" fillId="43" borderId="48" xfId="43" applyNumberFormat="1" applyFont="1" applyFill="1" applyBorder="1" applyAlignment="1">
      <alignment horizontal="right" vertical="center"/>
    </xf>
    <xf numFmtId="164" fontId="41" fillId="43" borderId="18" xfId="43" applyNumberFormat="1" applyFont="1" applyFill="1" applyBorder="1" applyAlignment="1">
      <alignment horizontal="right" vertical="center"/>
    </xf>
    <xf numFmtId="164" fontId="21" fillId="43" borderId="23" xfId="43" applyNumberFormat="1" applyFont="1" applyFill="1" applyBorder="1" applyAlignment="1">
      <alignment horizontal="right" vertical="center"/>
    </xf>
    <xf numFmtId="164" fontId="21" fillId="43" borderId="62" xfId="43" applyNumberFormat="1" applyFont="1" applyFill="1" applyBorder="1" applyAlignment="1">
      <alignment horizontal="right" vertical="center"/>
    </xf>
    <xf numFmtId="164" fontId="21" fillId="43" borderId="60" xfId="43" applyNumberFormat="1" applyFont="1" applyFill="1" applyBorder="1" applyAlignment="1">
      <alignment horizontal="right" vertical="center"/>
    </xf>
    <xf numFmtId="164" fontId="21" fillId="43" borderId="57" xfId="43" applyNumberFormat="1" applyFont="1" applyFill="1" applyBorder="1" applyAlignment="1">
      <alignment horizontal="right" vertical="center"/>
    </xf>
    <xf numFmtId="0" fontId="19" fillId="43" borderId="1" xfId="39" applyFont="1" applyFill="1" applyBorder="1" applyAlignment="1">
      <alignment vertical="center"/>
    </xf>
    <xf numFmtId="0" fontId="21" fillId="43" borderId="2" xfId="39" applyFont="1" applyFill="1" applyBorder="1" applyAlignment="1">
      <alignment vertical="center"/>
    </xf>
    <xf numFmtId="164" fontId="21" fillId="43" borderId="45" xfId="43" applyNumberFormat="1" applyFont="1" applyFill="1" applyBorder="1" applyAlignment="1">
      <alignment horizontal="right" vertical="center"/>
    </xf>
    <xf numFmtId="164" fontId="21" fillId="43" borderId="46" xfId="43" applyNumberFormat="1" applyFont="1" applyFill="1" applyBorder="1" applyAlignment="1">
      <alignment horizontal="right" vertical="center"/>
    </xf>
    <xf numFmtId="164" fontId="21" fillId="43" borderId="78" xfId="43" applyNumberFormat="1" applyFont="1" applyFill="1" applyBorder="1" applyAlignment="1">
      <alignment horizontal="right" vertical="center"/>
    </xf>
    <xf numFmtId="164" fontId="21" fillId="43" borderId="18" xfId="43" applyNumberFormat="1" applyFont="1" applyFill="1" applyBorder="1" applyAlignment="1">
      <alignment horizontal="right" vertical="center"/>
    </xf>
    <xf numFmtId="164" fontId="21" fillId="43" borderId="74" xfId="43" applyNumberFormat="1" applyFont="1" applyFill="1" applyBorder="1" applyAlignment="1">
      <alignment horizontal="right" vertical="center"/>
    </xf>
    <xf numFmtId="0" fontId="19" fillId="43" borderId="1" xfId="39" applyFont="1" applyFill="1" applyBorder="1" applyAlignment="1">
      <alignment horizontal="center" vertical="center"/>
    </xf>
    <xf numFmtId="164" fontId="21" fillId="43" borderId="0" xfId="39" applyNumberFormat="1" applyFont="1" applyFill="1" applyAlignment="1">
      <alignment vertical="center"/>
    </xf>
    <xf numFmtId="0" fontId="19" fillId="18" borderId="0" xfId="39" applyFont="1" applyFill="1" applyAlignment="1">
      <alignment vertical="center"/>
    </xf>
    <xf numFmtId="0" fontId="38" fillId="43" borderId="16" xfId="39" applyFont="1" applyFill="1" applyBorder="1" applyAlignment="1">
      <alignment vertical="center"/>
    </xf>
    <xf numFmtId="164" fontId="41" fillId="42" borderId="32" xfId="40" applyNumberFormat="1" applyFont="1" applyFill="1" applyBorder="1" applyAlignment="1">
      <alignment horizontal="center" vertical="center"/>
    </xf>
    <xf numFmtId="164" fontId="41" fillId="42" borderId="24" xfId="40" applyNumberFormat="1" applyFont="1" applyFill="1" applyBorder="1" applyAlignment="1">
      <alignment horizontal="center" vertical="center"/>
    </xf>
    <xf numFmtId="164" fontId="41" fillId="42" borderId="17" xfId="40" applyNumberFormat="1" applyFont="1" applyFill="1" applyBorder="1" applyAlignment="1">
      <alignment horizontal="center" vertical="center"/>
    </xf>
    <xf numFmtId="0" fontId="35" fillId="42" borderId="0" xfId="39" applyFill="1" applyAlignment="1">
      <alignment horizontal="center" vertical="center"/>
    </xf>
    <xf numFmtId="164" fontId="17" fillId="42" borderId="0" xfId="39" applyNumberFormat="1" applyFont="1" applyFill="1" applyAlignment="1">
      <alignment horizontal="center" vertical="center"/>
    </xf>
    <xf numFmtId="164" fontId="17" fillId="42" borderId="0" xfId="39" applyNumberFormat="1" applyFont="1" applyFill="1" applyAlignment="1">
      <alignment vertical="center"/>
    </xf>
    <xf numFmtId="2" fontId="82" fillId="42" borderId="57" xfId="39" applyNumberFormat="1" applyFont="1" applyFill="1" applyBorder="1" applyAlignment="1">
      <alignment vertical="center"/>
    </xf>
    <xf numFmtId="2" fontId="82" fillId="42" borderId="55" xfId="39" applyNumberFormat="1" applyFont="1" applyFill="1" applyBorder="1" applyAlignment="1">
      <alignment vertical="center"/>
    </xf>
    <xf numFmtId="180" fontId="39" fillId="37" borderId="55" xfId="58" applyNumberFormat="1" applyFont="1" applyFill="1" applyBorder="1" applyAlignment="1">
      <alignment horizontal="right"/>
    </xf>
    <xf numFmtId="172" fontId="39" fillId="18" borderId="54" xfId="58" applyNumberFormat="1" applyFont="1" applyFill="1" applyBorder="1"/>
    <xf numFmtId="0" fontId="3" fillId="0" borderId="48" xfId="39" applyFont="1" applyBorder="1" applyAlignment="1">
      <alignment vertical="center"/>
    </xf>
    <xf numFmtId="0" fontId="39" fillId="0" borderId="48" xfId="39" applyFont="1" applyBorder="1" applyAlignment="1">
      <alignment vertical="center"/>
    </xf>
    <xf numFmtId="9" fontId="75" fillId="0" borderId="57" xfId="87" applyFont="1" applyBorder="1" applyAlignment="1">
      <alignment vertical="center"/>
    </xf>
    <xf numFmtId="178" fontId="60" fillId="0" borderId="26" xfId="39" applyNumberFormat="1" applyFont="1" applyBorder="1" applyAlignment="1">
      <alignment vertical="center"/>
    </xf>
    <xf numFmtId="178" fontId="60" fillId="0" borderId="27" xfId="39" applyNumberFormat="1" applyFont="1" applyBorder="1" applyAlignment="1">
      <alignment vertical="center"/>
    </xf>
    <xf numFmtId="178" fontId="60" fillId="0" borderId="28" xfId="39" applyNumberFormat="1" applyFont="1" applyBorder="1" applyAlignment="1">
      <alignment vertical="center"/>
    </xf>
    <xf numFmtId="0" fontId="41" fillId="0" borderId="72" xfId="0" applyFont="1" applyBorder="1"/>
    <xf numFmtId="0" fontId="0" fillId="0" borderId="0" xfId="0" applyAlignment="1">
      <alignment horizontal="left"/>
    </xf>
    <xf numFmtId="0" fontId="0" fillId="42" borderId="0" xfId="0" applyFill="1"/>
    <xf numFmtId="175" fontId="75" fillId="0" borderId="57" xfId="42" applyNumberFormat="1" applyFont="1" applyBorder="1" applyAlignment="1">
      <alignment vertical="center"/>
    </xf>
    <xf numFmtId="164" fontId="75" fillId="0" borderId="56" xfId="40" applyNumberFormat="1" applyFont="1" applyBorder="1" applyAlignment="1">
      <alignment horizontal="center" vertical="center"/>
    </xf>
    <xf numFmtId="164" fontId="75" fillId="0" borderId="58" xfId="40" applyNumberFormat="1" applyFont="1" applyBorder="1" applyAlignment="1">
      <alignment horizontal="center" vertical="center"/>
    </xf>
    <xf numFmtId="175" fontId="75" fillId="0" borderId="56" xfId="42" applyNumberFormat="1" applyFont="1" applyBorder="1" applyAlignment="1">
      <alignment horizontal="center" vertical="center"/>
    </xf>
    <xf numFmtId="175" fontId="75" fillId="0" borderId="57" xfId="42" applyNumberFormat="1" applyFont="1" applyBorder="1" applyAlignment="1">
      <alignment horizontal="center" vertical="center"/>
    </xf>
    <xf numFmtId="164" fontId="75" fillId="0" borderId="58" xfId="39" applyNumberFormat="1" applyFont="1" applyBorder="1" applyAlignment="1">
      <alignment vertical="center"/>
    </xf>
    <xf numFmtId="164" fontId="75" fillId="0" borderId="79" xfId="43" applyNumberFormat="1" applyFont="1" applyBorder="1" applyAlignment="1">
      <alignment vertical="center"/>
    </xf>
    <xf numFmtId="175" fontId="75" fillId="0" borderId="74" xfId="42" applyNumberFormat="1" applyFont="1" applyBorder="1" applyAlignment="1">
      <alignment vertical="center"/>
    </xf>
    <xf numFmtId="0" fontId="65" fillId="37" borderId="0" xfId="58" applyFont="1" applyFill="1"/>
    <xf numFmtId="0" fontId="44" fillId="0" borderId="72" xfId="0" applyFont="1" applyBorder="1"/>
    <xf numFmtId="0" fontId="101" fillId="0" borderId="0" xfId="0" applyFont="1"/>
    <xf numFmtId="184" fontId="0" fillId="0" borderId="0" xfId="0" applyNumberFormat="1"/>
    <xf numFmtId="164" fontId="75" fillId="0" borderId="29" xfId="39" applyNumberFormat="1" applyFont="1" applyBorder="1" applyAlignment="1">
      <alignment vertical="center"/>
    </xf>
    <xf numFmtId="164" fontId="75" fillId="0" borderId="30" xfId="39" applyNumberFormat="1" applyFont="1" applyBorder="1" applyAlignment="1">
      <alignment vertical="center"/>
    </xf>
    <xf numFmtId="164" fontId="75" fillId="0" borderId="31" xfId="39" applyNumberFormat="1" applyFont="1" applyBorder="1" applyAlignment="1">
      <alignment vertical="center"/>
    </xf>
    <xf numFmtId="164" fontId="75" fillId="0" borderId="56" xfId="39" applyNumberFormat="1" applyFont="1" applyBorder="1" applyAlignment="1">
      <alignment vertical="center"/>
    </xf>
    <xf numFmtId="0" fontId="3" fillId="37" borderId="0" xfId="58" applyFont="1" applyFill="1" applyAlignment="1">
      <alignment horizontal="right"/>
    </xf>
    <xf numFmtId="184" fontId="3" fillId="37" borderId="0" xfId="58" applyNumberFormat="1" applyFont="1" applyFill="1"/>
    <xf numFmtId="0" fontId="65" fillId="0" borderId="0" xfId="0" applyFont="1"/>
    <xf numFmtId="0" fontId="99" fillId="0" borderId="0" xfId="0" applyFont="1"/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65" fillId="0" borderId="0" xfId="39" applyFont="1" applyAlignment="1">
      <alignment vertical="center"/>
    </xf>
    <xf numFmtId="0" fontId="104" fillId="0" borderId="0" xfId="39" applyFont="1" applyAlignment="1">
      <alignment vertical="center"/>
    </xf>
    <xf numFmtId="17" fontId="2" fillId="42" borderId="1" xfId="39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49" fillId="0" borderId="0" xfId="58" applyFont="1" applyAlignment="1">
      <alignment horizontal="right"/>
    </xf>
    <xf numFmtId="0" fontId="49" fillId="44" borderId="71" xfId="58" applyFont="1" applyFill="1" applyBorder="1"/>
    <xf numFmtId="176" fontId="1" fillId="18" borderId="26" xfId="39" applyNumberFormat="1" applyFont="1" applyFill="1" applyBorder="1" applyAlignment="1">
      <alignment horizontal="center" vertical="center"/>
    </xf>
    <xf numFmtId="176" fontId="1" fillId="18" borderId="27" xfId="39" applyNumberFormat="1" applyFont="1" applyFill="1" applyBorder="1" applyAlignment="1">
      <alignment horizontal="center" vertical="center"/>
    </xf>
    <xf numFmtId="176" fontId="1" fillId="18" borderId="28" xfId="3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76" fontId="35" fillId="18" borderId="48" xfId="39" applyNumberFormat="1" applyFill="1" applyBorder="1" applyAlignment="1">
      <alignment horizontal="center" vertical="center"/>
    </xf>
    <xf numFmtId="0" fontId="1" fillId="0" borderId="0" xfId="39" applyFont="1" applyAlignment="1">
      <alignment vertical="center"/>
    </xf>
    <xf numFmtId="0" fontId="1" fillId="0" borderId="0" xfId="39" applyFont="1" applyAlignment="1">
      <alignment horizontal="right" vertical="center"/>
    </xf>
    <xf numFmtId="164" fontId="38" fillId="0" borderId="48" xfId="40" applyNumberFormat="1" applyFont="1" applyBorder="1" applyAlignment="1">
      <alignment horizontal="center" vertical="center"/>
    </xf>
    <xf numFmtId="164" fontId="38" fillId="41" borderId="48" xfId="40" applyNumberFormat="1" applyFont="1" applyFill="1" applyBorder="1" applyAlignment="1">
      <alignment horizontal="center" vertical="center"/>
    </xf>
    <xf numFmtId="0" fontId="51" fillId="19" borderId="3" xfId="39" applyFont="1" applyFill="1" applyBorder="1" applyAlignment="1">
      <alignment horizontal="center" vertical="center"/>
    </xf>
    <xf numFmtId="0" fontId="51" fillId="19" borderId="4" xfId="39" applyFont="1" applyFill="1" applyBorder="1" applyAlignment="1">
      <alignment horizontal="center" vertical="center"/>
    </xf>
    <xf numFmtId="0" fontId="51" fillId="19" borderId="5" xfId="39" applyFont="1" applyFill="1" applyBorder="1" applyAlignment="1">
      <alignment horizontal="center" vertical="center"/>
    </xf>
    <xf numFmtId="164" fontId="96" fillId="18" borderId="8" xfId="39" applyNumberFormat="1" applyFont="1" applyFill="1" applyBorder="1" applyAlignment="1">
      <alignment horizontal="center" vertical="center" textRotation="90"/>
    </xf>
    <xf numFmtId="164" fontId="96" fillId="18" borderId="9" xfId="39" applyNumberFormat="1" applyFont="1" applyFill="1" applyBorder="1" applyAlignment="1">
      <alignment horizontal="center" vertical="center" textRotation="90"/>
    </xf>
    <xf numFmtId="164" fontId="96" fillId="18" borderId="44" xfId="39" applyNumberFormat="1" applyFont="1" applyFill="1" applyBorder="1" applyAlignment="1">
      <alignment horizontal="center" vertical="center" textRotation="90"/>
    </xf>
    <xf numFmtId="164" fontId="37" fillId="18" borderId="33" xfId="40" applyNumberFormat="1" applyFont="1" applyFill="1" applyBorder="1" applyAlignment="1">
      <alignment horizontal="center" vertical="center"/>
    </xf>
    <xf numFmtId="164" fontId="37" fillId="18" borderId="34" xfId="40" applyNumberFormat="1" applyFont="1" applyFill="1" applyBorder="1" applyAlignment="1">
      <alignment horizontal="center" vertical="center"/>
    </xf>
    <xf numFmtId="164" fontId="37" fillId="18" borderId="19" xfId="40" applyNumberFormat="1" applyFont="1" applyFill="1" applyBorder="1" applyAlignment="1">
      <alignment horizontal="center" vertical="center"/>
    </xf>
    <xf numFmtId="164" fontId="96" fillId="18" borderId="8" xfId="39" applyNumberFormat="1" applyFont="1" applyFill="1" applyBorder="1" applyAlignment="1">
      <alignment horizontal="center" textRotation="90"/>
    </xf>
    <xf numFmtId="164" fontId="96" fillId="18" borderId="9" xfId="39" applyNumberFormat="1" applyFont="1" applyFill="1" applyBorder="1" applyAlignment="1">
      <alignment horizontal="center" textRotation="90"/>
    </xf>
    <xf numFmtId="164" fontId="96" fillId="18" borderId="20" xfId="39" applyNumberFormat="1" applyFont="1" applyFill="1" applyBorder="1" applyAlignment="1">
      <alignment horizontal="center" textRotation="90"/>
    </xf>
    <xf numFmtId="164" fontId="96" fillId="18" borderId="20" xfId="39" applyNumberFormat="1" applyFont="1" applyFill="1" applyBorder="1" applyAlignment="1">
      <alignment horizontal="center" vertical="center" textRotation="90"/>
    </xf>
    <xf numFmtId="164" fontId="96" fillId="18" borderId="44" xfId="39" applyNumberFormat="1" applyFont="1" applyFill="1" applyBorder="1" applyAlignment="1">
      <alignment horizontal="center" textRotation="90"/>
    </xf>
    <xf numFmtId="0" fontId="96" fillId="18" borderId="8" xfId="39" applyFont="1" applyFill="1" applyBorder="1" applyAlignment="1">
      <alignment horizontal="center" textRotation="90"/>
    </xf>
    <xf numFmtId="0" fontId="96" fillId="18" borderId="44" xfId="39" applyFont="1" applyFill="1" applyBorder="1" applyAlignment="1">
      <alignment horizontal="center" textRotation="90"/>
    </xf>
    <xf numFmtId="0" fontId="96" fillId="18" borderId="8" xfId="39" applyFont="1" applyFill="1" applyBorder="1" applyAlignment="1">
      <alignment horizontal="center" vertical="center" textRotation="90"/>
    </xf>
    <xf numFmtId="0" fontId="96" fillId="18" borderId="9" xfId="39" applyFont="1" applyFill="1" applyBorder="1" applyAlignment="1">
      <alignment horizontal="center" vertical="center" textRotation="90"/>
    </xf>
    <xf numFmtId="0" fontId="96" fillId="18" borderId="20" xfId="39" applyFont="1" applyFill="1" applyBorder="1" applyAlignment="1">
      <alignment horizontal="center" vertical="center" textRotation="90"/>
    </xf>
    <xf numFmtId="0" fontId="96" fillId="18" borderId="44" xfId="39" applyFont="1" applyFill="1" applyBorder="1" applyAlignment="1">
      <alignment horizontal="center" vertical="center" textRotation="90"/>
    </xf>
    <xf numFmtId="0" fontId="65" fillId="0" borderId="0" xfId="0" applyFont="1" applyAlignment="1">
      <alignment horizontal="left" vertical="top"/>
    </xf>
    <xf numFmtId="0" fontId="38" fillId="19" borderId="3" xfId="39" applyFont="1" applyFill="1" applyBorder="1" applyAlignment="1">
      <alignment horizontal="center" vertical="center"/>
    </xf>
    <xf numFmtId="0" fontId="38" fillId="19" borderId="4" xfId="39" applyFont="1" applyFill="1" applyBorder="1" applyAlignment="1">
      <alignment horizontal="center" vertical="center"/>
    </xf>
    <xf numFmtId="0" fontId="38" fillId="19" borderId="5" xfId="39" applyFont="1" applyFill="1" applyBorder="1" applyAlignment="1">
      <alignment horizontal="center" vertical="center"/>
    </xf>
  </cellXfs>
  <cellStyles count="100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 % - Akzent1 2" xfId="67" xr:uid="{00000000-0005-0000-0000-000018000000}"/>
    <cellStyle name="60 % - Akzent2 2" xfId="68" xr:uid="{00000000-0005-0000-0000-000019000000}"/>
    <cellStyle name="60 % - Akzent3 2" xfId="69" xr:uid="{00000000-0005-0000-0000-00001A000000}"/>
    <cellStyle name="60 % - Akzent4 2" xfId="70" xr:uid="{00000000-0005-0000-0000-00001B000000}"/>
    <cellStyle name="60 % - Akzent5 2" xfId="71" xr:uid="{00000000-0005-0000-0000-00001C000000}"/>
    <cellStyle name="60 % - Akzent6 2" xfId="72" xr:uid="{00000000-0005-0000-0000-00001D000000}"/>
    <cellStyle name="60% - Accent1" xfId="14" xr:uid="{00000000-0005-0000-0000-00001E000000}"/>
    <cellStyle name="60% - Accent2" xfId="15" xr:uid="{00000000-0005-0000-0000-00001F000000}"/>
    <cellStyle name="60% - Accent3" xfId="16" xr:uid="{00000000-0005-0000-0000-000020000000}"/>
    <cellStyle name="60% - Accent4" xfId="17" xr:uid="{00000000-0005-0000-0000-000021000000}"/>
    <cellStyle name="60% - Accent5" xfId="18" xr:uid="{00000000-0005-0000-0000-000022000000}"/>
    <cellStyle name="60% - Accent6" xfId="19" xr:uid="{00000000-0005-0000-0000-000023000000}"/>
    <cellStyle name="Accent1" xfId="52" xr:uid="{00000000-0005-0000-0000-000024000000}"/>
    <cellStyle name="Accent2" xfId="53" xr:uid="{00000000-0005-0000-0000-000025000000}"/>
    <cellStyle name="Accent3" xfId="54" xr:uid="{00000000-0005-0000-0000-000026000000}"/>
    <cellStyle name="Accent4" xfId="55" xr:uid="{00000000-0005-0000-0000-000027000000}"/>
    <cellStyle name="Accent5" xfId="56" xr:uid="{00000000-0005-0000-0000-000028000000}"/>
    <cellStyle name="Accent6" xfId="57" xr:uid="{00000000-0005-0000-0000-000029000000}"/>
    <cellStyle name="Bad" xfId="49" xr:uid="{00000000-0005-0000-0000-000031000000}"/>
    <cellStyle name="Calculation" xfId="20" builtinId="22" customBuiltin="1"/>
    <cellStyle name="Check Cell" xfId="51" xr:uid="{00000000-0005-0000-0000-00003C000000}"/>
    <cellStyle name="Comma" xfId="42" builtinId="3"/>
    <cellStyle name="Currency" xfId="43" builtinId="4"/>
    <cellStyle name="Datum" xfId="21" xr:uid="{00000000-0005-0000-0000-00003D000000}"/>
    <cellStyle name="Euro" xfId="22" xr:uid="{00000000-0005-0000-0000-000042000000}"/>
    <cellStyle name="Explanatory Text" xfId="23" builtinId="53" customBuiltin="1"/>
    <cellStyle name="EY0dp" xfId="99" xr:uid="{00CF345B-CDE1-44F7-AA8D-01C2CB34A125}"/>
    <cellStyle name="Fest" xfId="24" xr:uid="{00000000-0005-0000-0000-000044000000}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Good" xfId="48" xr:uid="{00000000-0005-0000-0000-000045000000}"/>
    <cellStyle name="Heading 1" xfId="44" xr:uid="{00000000-0005-0000-0000-000047000000}"/>
    <cellStyle name="Heading 2" xfId="45" xr:uid="{00000000-0005-0000-0000-000048000000}"/>
    <cellStyle name="Heading 3" xfId="46" xr:uid="{00000000-0005-0000-0000-000049000000}"/>
    <cellStyle name="Heading 4" xfId="47" xr:uid="{00000000-0005-0000-0000-00004A000000}"/>
    <cellStyle name="Hyperlink" xfId="81" builtinId="8" hidden="1"/>
    <cellStyle name="Hyperlink" xfId="83" builtinId="8" hidden="1"/>
    <cellStyle name="Hyperlink" xfId="85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/>
    <cellStyle name="Input" xfId="25" builtinId="20" customBuiltin="1"/>
    <cellStyle name="Kopfzeile1" xfId="26" xr:uid="{00000000-0005-0000-0000-000055000000}"/>
    <cellStyle name="Kopfzeile2" xfId="27" xr:uid="{00000000-0005-0000-0000-000056000000}"/>
    <cellStyle name="Linked Cell" xfId="50" xr:uid="{00000000-0005-0000-0000-000057000000}"/>
    <cellStyle name="Neutral 2" xfId="65" xr:uid="{00000000-0005-0000-0000-000058000000}"/>
    <cellStyle name="Normal" xfId="0" builtinId="0"/>
    <cellStyle name="Normal 2" xfId="62" xr:uid="{00000000-0005-0000-0000-00005A000000}"/>
    <cellStyle name="Note" xfId="28" xr:uid="{00000000-0005-0000-0000-00005B000000}"/>
    <cellStyle name="Notiz 2" xfId="66" xr:uid="{00000000-0005-0000-0000-00005C000000}"/>
    <cellStyle name="Output" xfId="29" builtinId="21" customBuiltin="1"/>
    <cellStyle name="Per cent" xfId="87" builtinId="5"/>
    <cellStyle name="Prozent 2" xfId="41" xr:uid="{00000000-0005-0000-0000-00005F000000}"/>
    <cellStyle name="Prozent 3" xfId="59" xr:uid="{00000000-0005-0000-0000-000060000000}"/>
    <cellStyle name="Stand. 2" xfId="1" xr:uid="{00000000-0005-0000-0000-000063000000}"/>
    <cellStyle name="Stand. 3" xfId="39" xr:uid="{00000000-0005-0000-0000-000064000000}"/>
    <cellStyle name="Standard 2" xfId="30" xr:uid="{00000000-0005-0000-0000-000065000000}"/>
    <cellStyle name="Standard 2 2" xfId="74" xr:uid="{00000000-0005-0000-0000-000066000000}"/>
    <cellStyle name="Standard 2 3" xfId="73" xr:uid="{00000000-0005-0000-0000-000067000000}"/>
    <cellStyle name="Standard 2 4" xfId="60" xr:uid="{00000000-0005-0000-0000-000068000000}"/>
    <cellStyle name="Standard 3" xfId="31" xr:uid="{00000000-0005-0000-0000-000069000000}"/>
    <cellStyle name="Standard 3 2" xfId="61" xr:uid="{00000000-0005-0000-0000-00006A000000}"/>
    <cellStyle name="Standard 4" xfId="32" xr:uid="{00000000-0005-0000-0000-00006B000000}"/>
    <cellStyle name="Standard 4 2" xfId="63" xr:uid="{00000000-0005-0000-0000-00006C000000}"/>
    <cellStyle name="Standard 5" xfId="58" xr:uid="{00000000-0005-0000-0000-00006D000000}"/>
    <cellStyle name="Standard 5 2" xfId="78" xr:uid="{00000000-0005-0000-0000-00006E000000}"/>
    <cellStyle name="StandardNeu" xfId="33" xr:uid="{00000000-0005-0000-0000-00006F000000}"/>
    <cellStyle name="Summe" xfId="34" xr:uid="{00000000-0005-0000-0000-000070000000}"/>
    <cellStyle name="Title" xfId="35" xr:uid="{00000000-0005-0000-0000-000071000000}"/>
    <cellStyle name="Total" xfId="36" builtinId="25" customBuiltin="1"/>
    <cellStyle name="Überschrift 5" xfId="80" xr:uid="{00000000-0005-0000-0000-000077000000}"/>
    <cellStyle name="Überschrift 6" xfId="64" xr:uid="{00000000-0005-0000-0000-000078000000}"/>
    <cellStyle name="Währung 2" xfId="40" xr:uid="{00000000-0005-0000-0000-00007B000000}"/>
    <cellStyle name="Währung 2 2" xfId="79" xr:uid="{00000000-0005-0000-0000-00007C000000}"/>
    <cellStyle name="Währung 2 3" xfId="75" xr:uid="{00000000-0005-0000-0000-00007D000000}"/>
    <cellStyle name="Währung 3" xfId="76" xr:uid="{00000000-0005-0000-0000-00007E000000}"/>
    <cellStyle name="Währung 4" xfId="77" xr:uid="{00000000-0005-0000-0000-00007F000000}"/>
    <cellStyle name="Warning Text" xfId="37" builtinId="11" customBuiltin="1"/>
    <cellStyle name="WŽhrung" xfId="38" xr:uid="{00000000-0005-0000-0000-000082000000}"/>
  </cellStyles>
  <dxfs count="56"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57B99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D9D9D9"/>
      <color rgb="FF57B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Monthly Revenues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de-DE"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KPIs!$B$4</c:f>
              <c:strCache>
                <c:ptCount val="1"/>
                <c:pt idx="0">
                  <c:v>Total monthly revenue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KPIs!$C$4:$CH$4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3840</c:v>
                </c:pt>
                <c:pt idx="18">
                  <c:v>9600</c:v>
                </c:pt>
                <c:pt idx="19">
                  <c:v>6229</c:v>
                </c:pt>
                <c:pt idx="20">
                  <c:v>5109</c:v>
                </c:pt>
                <c:pt idx="21">
                  <c:v>5109</c:v>
                </c:pt>
                <c:pt idx="22">
                  <c:v>7989</c:v>
                </c:pt>
                <c:pt idx="23">
                  <c:v>14709</c:v>
                </c:pt>
                <c:pt idx="24">
                  <c:v>5109</c:v>
                </c:pt>
                <c:pt idx="25">
                  <c:v>8257</c:v>
                </c:pt>
                <c:pt idx="26">
                  <c:v>22817</c:v>
                </c:pt>
                <c:pt idx="27">
                  <c:v>7137</c:v>
                </c:pt>
                <c:pt idx="28">
                  <c:v>13165</c:v>
                </c:pt>
                <c:pt idx="29">
                  <c:v>29046</c:v>
                </c:pt>
                <c:pt idx="30">
                  <c:v>15126</c:v>
                </c:pt>
                <c:pt idx="31">
                  <c:v>31714</c:v>
                </c:pt>
                <c:pt idx="32">
                  <c:v>20715</c:v>
                </c:pt>
                <c:pt idx="33">
                  <c:v>42103</c:v>
                </c:pt>
                <c:pt idx="34">
                  <c:v>25344</c:v>
                </c:pt>
                <c:pt idx="35">
                  <c:v>42412</c:v>
                </c:pt>
                <c:pt idx="36">
                  <c:v>48693</c:v>
                </c:pt>
                <c:pt idx="37">
                  <c:v>47521</c:v>
                </c:pt>
                <c:pt idx="38">
                  <c:v>56950</c:v>
                </c:pt>
                <c:pt idx="39">
                  <c:v>57739</c:v>
                </c:pt>
                <c:pt idx="40">
                  <c:v>70528</c:v>
                </c:pt>
                <c:pt idx="41">
                  <c:v>70837</c:v>
                </c:pt>
                <c:pt idx="42">
                  <c:v>80746</c:v>
                </c:pt>
                <c:pt idx="43">
                  <c:v>85855</c:v>
                </c:pt>
                <c:pt idx="44">
                  <c:v>90964</c:v>
                </c:pt>
                <c:pt idx="45">
                  <c:v>96073</c:v>
                </c:pt>
                <c:pt idx="46">
                  <c:v>101182</c:v>
                </c:pt>
                <c:pt idx="47">
                  <c:v>106291</c:v>
                </c:pt>
                <c:pt idx="48">
                  <c:v>111400</c:v>
                </c:pt>
                <c:pt idx="49">
                  <c:v>129949</c:v>
                </c:pt>
                <c:pt idx="50">
                  <c:v>121618</c:v>
                </c:pt>
                <c:pt idx="51">
                  <c:v>140234</c:v>
                </c:pt>
                <c:pt idx="52">
                  <c:v>146035</c:v>
                </c:pt>
                <c:pt idx="53">
                  <c:v>148703</c:v>
                </c:pt>
                <c:pt idx="54">
                  <c:v>160320</c:v>
                </c:pt>
                <c:pt idx="55">
                  <c:v>178229</c:v>
                </c:pt>
                <c:pt idx="56">
                  <c:v>180726</c:v>
                </c:pt>
                <c:pt idx="57">
                  <c:v>202531</c:v>
                </c:pt>
                <c:pt idx="58">
                  <c:v>223149</c:v>
                </c:pt>
                <c:pt idx="59">
                  <c:v>239674</c:v>
                </c:pt>
                <c:pt idx="60">
                  <c:v>255280</c:v>
                </c:pt>
                <c:pt idx="61">
                  <c:v>271087</c:v>
                </c:pt>
                <c:pt idx="62">
                  <c:v>314042</c:v>
                </c:pt>
                <c:pt idx="63">
                  <c:v>323516</c:v>
                </c:pt>
                <c:pt idx="64">
                  <c:v>357150</c:v>
                </c:pt>
                <c:pt idx="65">
                  <c:v>395625</c:v>
                </c:pt>
                <c:pt idx="66">
                  <c:v>419488</c:v>
                </c:pt>
                <c:pt idx="67">
                  <c:v>461420</c:v>
                </c:pt>
                <c:pt idx="68">
                  <c:v>496193</c:v>
                </c:pt>
                <c:pt idx="69">
                  <c:v>548313</c:v>
                </c:pt>
                <c:pt idx="70">
                  <c:v>595354</c:v>
                </c:pt>
                <c:pt idx="71">
                  <c:v>649703</c:v>
                </c:pt>
                <c:pt idx="72">
                  <c:v>705600</c:v>
                </c:pt>
                <c:pt idx="73">
                  <c:v>763138</c:v>
                </c:pt>
                <c:pt idx="74">
                  <c:v>834425</c:v>
                </c:pt>
                <c:pt idx="75">
                  <c:v>908700</c:v>
                </c:pt>
                <c:pt idx="76">
                  <c:v>988244</c:v>
                </c:pt>
                <c:pt idx="77">
                  <c:v>1078296</c:v>
                </c:pt>
                <c:pt idx="78">
                  <c:v>1168058</c:v>
                </c:pt>
                <c:pt idx="79">
                  <c:v>1291156</c:v>
                </c:pt>
                <c:pt idx="80">
                  <c:v>1402764</c:v>
                </c:pt>
                <c:pt idx="81">
                  <c:v>1531656</c:v>
                </c:pt>
                <c:pt idx="82">
                  <c:v>1678658</c:v>
                </c:pt>
                <c:pt idx="83">
                  <c:v>1839677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1-E240-BA0C-422256BEC7F2}"/>
            </c:ext>
          </c:extLst>
        </c:ser>
        <c:ser>
          <c:idx val="0"/>
          <c:order val="1"/>
          <c:tx>
            <c:strRef>
              <c:f>KPIs!$B$10</c:f>
              <c:strCache>
                <c:ptCount val="1"/>
                <c:pt idx="0">
                  <c:v>Total monthly recurring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KPIs!$C$10:$CH$10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5109</c:v>
                </c:pt>
                <c:pt idx="20">
                  <c:v>5109</c:v>
                </c:pt>
                <c:pt idx="21">
                  <c:v>5109</c:v>
                </c:pt>
                <c:pt idx="22">
                  <c:v>5109</c:v>
                </c:pt>
                <c:pt idx="23">
                  <c:v>5109</c:v>
                </c:pt>
                <c:pt idx="24">
                  <c:v>5109</c:v>
                </c:pt>
                <c:pt idx="25">
                  <c:v>7137</c:v>
                </c:pt>
                <c:pt idx="26">
                  <c:v>7137</c:v>
                </c:pt>
                <c:pt idx="27">
                  <c:v>7137</c:v>
                </c:pt>
                <c:pt idx="28">
                  <c:v>9165</c:v>
                </c:pt>
                <c:pt idx="29">
                  <c:v>12246</c:v>
                </c:pt>
                <c:pt idx="30">
                  <c:v>12246</c:v>
                </c:pt>
                <c:pt idx="31">
                  <c:v>14274</c:v>
                </c:pt>
                <c:pt idx="32">
                  <c:v>17355</c:v>
                </c:pt>
                <c:pt idx="33">
                  <c:v>19383</c:v>
                </c:pt>
                <c:pt idx="34">
                  <c:v>22464</c:v>
                </c:pt>
                <c:pt idx="35">
                  <c:v>24492</c:v>
                </c:pt>
                <c:pt idx="36">
                  <c:v>27573</c:v>
                </c:pt>
                <c:pt idx="37">
                  <c:v>29601</c:v>
                </c:pt>
                <c:pt idx="38">
                  <c:v>34710</c:v>
                </c:pt>
                <c:pt idx="39">
                  <c:v>39819</c:v>
                </c:pt>
                <c:pt idx="40">
                  <c:v>44928</c:v>
                </c:pt>
                <c:pt idx="41">
                  <c:v>50037</c:v>
                </c:pt>
                <c:pt idx="42">
                  <c:v>55146</c:v>
                </c:pt>
                <c:pt idx="43">
                  <c:v>60255</c:v>
                </c:pt>
                <c:pt idx="44">
                  <c:v>65364</c:v>
                </c:pt>
                <c:pt idx="45">
                  <c:v>70473</c:v>
                </c:pt>
                <c:pt idx="46">
                  <c:v>75582</c:v>
                </c:pt>
                <c:pt idx="47">
                  <c:v>80691</c:v>
                </c:pt>
                <c:pt idx="48">
                  <c:v>85800</c:v>
                </c:pt>
                <c:pt idx="49">
                  <c:v>90909</c:v>
                </c:pt>
                <c:pt idx="50">
                  <c:v>96018</c:v>
                </c:pt>
                <c:pt idx="51">
                  <c:v>100074</c:v>
                </c:pt>
                <c:pt idx="52">
                  <c:v>103155</c:v>
                </c:pt>
                <c:pt idx="53">
                  <c:v>105183</c:v>
                </c:pt>
                <c:pt idx="54">
                  <c:v>112320</c:v>
                </c:pt>
                <c:pt idx="55">
                  <c:v>117429</c:v>
                </c:pt>
                <c:pt idx="56">
                  <c:v>124566</c:v>
                </c:pt>
                <c:pt idx="57">
                  <c:v>133731</c:v>
                </c:pt>
                <c:pt idx="58">
                  <c:v>143949</c:v>
                </c:pt>
                <c:pt idx="59">
                  <c:v>153114</c:v>
                </c:pt>
                <c:pt idx="60">
                  <c:v>165360</c:v>
                </c:pt>
                <c:pt idx="61">
                  <c:v>180687</c:v>
                </c:pt>
                <c:pt idx="62">
                  <c:v>198042</c:v>
                </c:pt>
                <c:pt idx="63">
                  <c:v>212316</c:v>
                </c:pt>
                <c:pt idx="64">
                  <c:v>226590</c:v>
                </c:pt>
                <c:pt idx="65">
                  <c:v>243945</c:v>
                </c:pt>
                <c:pt idx="66">
                  <c:v>263328</c:v>
                </c:pt>
                <c:pt idx="67">
                  <c:v>287820</c:v>
                </c:pt>
                <c:pt idx="68">
                  <c:v>315393</c:v>
                </c:pt>
                <c:pt idx="69">
                  <c:v>341913</c:v>
                </c:pt>
                <c:pt idx="70">
                  <c:v>371514</c:v>
                </c:pt>
                <c:pt idx="71">
                  <c:v>403143</c:v>
                </c:pt>
                <c:pt idx="72">
                  <c:v>436800</c:v>
                </c:pt>
                <c:pt idx="73">
                  <c:v>473538</c:v>
                </c:pt>
                <c:pt idx="74">
                  <c:v>515385</c:v>
                </c:pt>
                <c:pt idx="75">
                  <c:v>559260</c:v>
                </c:pt>
                <c:pt idx="76">
                  <c:v>608244</c:v>
                </c:pt>
                <c:pt idx="77">
                  <c:v>659256</c:v>
                </c:pt>
                <c:pt idx="78">
                  <c:v>718458</c:v>
                </c:pt>
                <c:pt idx="79">
                  <c:v>781716</c:v>
                </c:pt>
                <c:pt idx="80">
                  <c:v>853164</c:v>
                </c:pt>
                <c:pt idx="81">
                  <c:v>930696</c:v>
                </c:pt>
                <c:pt idx="82">
                  <c:v>1016418</c:v>
                </c:pt>
                <c:pt idx="83">
                  <c:v>1109277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1-E240-BA0C-422256BEC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597952"/>
        <c:axId val="-2036299328"/>
      </c:areaChart>
      <c:catAx>
        <c:axId val="-20375979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6299328"/>
        <c:crosses val="autoZero"/>
        <c:auto val="1"/>
        <c:lblAlgn val="ctr"/>
        <c:lblOffset val="100"/>
        <c:noMultiLvlLbl val="1"/>
      </c:catAx>
      <c:valAx>
        <c:axId val="-20362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7597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Ending bank balance, Loans and Equity Investments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KPIs!$B$16</c:f>
              <c:strCache>
                <c:ptCount val="1"/>
                <c:pt idx="0">
                  <c:v>Ending bank balance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'KPI charts'!$C$2:$CH$2</c:f>
              <c:numCache>
                <c:formatCode>General</c:formatCode>
                <c:ptCount val="84"/>
              </c:numCache>
            </c:numRef>
          </c:cat>
          <c:val>
            <c:numRef>
              <c:f>KPIs!$C$16:$CH$16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-263983.66666666674</c:v>
                </c:pt>
                <c:pt idx="2">
                  <c:v>-527967.33333333349</c:v>
                </c:pt>
                <c:pt idx="3">
                  <c:v>-791951.00000000023</c:v>
                </c:pt>
                <c:pt idx="4">
                  <c:v>-1055934.666666667</c:v>
                </c:pt>
                <c:pt idx="5">
                  <c:v>-1319918.3333333337</c:v>
                </c:pt>
                <c:pt idx="6">
                  <c:v>-1583902.0000000005</c:v>
                </c:pt>
                <c:pt idx="7">
                  <c:v>-1847885.6666666672</c:v>
                </c:pt>
                <c:pt idx="8">
                  <c:v>-2011869.333333334</c:v>
                </c:pt>
                <c:pt idx="9">
                  <c:v>-2277414.0000000009</c:v>
                </c:pt>
                <c:pt idx="10">
                  <c:v>-2541458.6666666679</c:v>
                </c:pt>
                <c:pt idx="11">
                  <c:v>-2806042.3333333349</c:v>
                </c:pt>
                <c:pt idx="12">
                  <c:v>-3070126.0000000019</c:v>
                </c:pt>
                <c:pt idx="13">
                  <c:v>-3334211.6666666688</c:v>
                </c:pt>
                <c:pt idx="14">
                  <c:v>-3598299.3333333358</c:v>
                </c:pt>
                <c:pt idx="15">
                  <c:v>-3362389.0000000028</c:v>
                </c:pt>
                <c:pt idx="16">
                  <c:v>-3626749.4666666696</c:v>
                </c:pt>
                <c:pt idx="17">
                  <c:v>-3891965.1333333366</c:v>
                </c:pt>
                <c:pt idx="18">
                  <c:v>-4157558.7900000033</c:v>
                </c:pt>
                <c:pt idx="19">
                  <c:v>-4413069.3366666706</c:v>
                </c:pt>
                <c:pt idx="20">
                  <c:v>-4668146.1333333375</c:v>
                </c:pt>
                <c:pt idx="21">
                  <c:v>-4929630.530000004</c:v>
                </c:pt>
                <c:pt idx="22">
                  <c:v>-5183577.3266666709</c:v>
                </c:pt>
                <c:pt idx="23">
                  <c:v>-5441468.1233333377</c:v>
                </c:pt>
                <c:pt idx="24">
                  <c:v>-5694975.8400000045</c:v>
                </c:pt>
                <c:pt idx="25">
                  <c:v>-5960243.3266666709</c:v>
                </c:pt>
                <c:pt idx="26">
                  <c:v>-6216193.7733333372</c:v>
                </c:pt>
                <c:pt idx="27">
                  <c:v>-6467866.8900000034</c:v>
                </c:pt>
                <c:pt idx="28">
                  <c:v>-6734186.9766666703</c:v>
                </c:pt>
                <c:pt idx="29">
                  <c:v>-6990304.4633333376</c:v>
                </c:pt>
                <c:pt idx="30">
                  <c:v>-7228318.2700000042</c:v>
                </c:pt>
                <c:pt idx="31">
                  <c:v>-7495314.6066666711</c:v>
                </c:pt>
                <c:pt idx="32">
                  <c:v>-7723111.0533333384</c:v>
                </c:pt>
                <c:pt idx="33">
                  <c:v>-7972261.8800000045</c:v>
                </c:pt>
                <c:pt idx="34">
                  <c:v>-7604115.6166666718</c:v>
                </c:pt>
                <c:pt idx="35">
                  <c:v>-7850379.9333333382</c:v>
                </c:pt>
                <c:pt idx="36">
                  <c:v>-8085758.7500000047</c:v>
                </c:pt>
                <c:pt idx="37">
                  <c:v>-8313585.4166666716</c:v>
                </c:pt>
                <c:pt idx="38">
                  <c:v>-8540533.3233333379</c:v>
                </c:pt>
                <c:pt idx="39">
                  <c:v>-8757209.7200000063</c:v>
                </c:pt>
                <c:pt idx="40">
                  <c:v>-8979477.606666673</c:v>
                </c:pt>
                <c:pt idx="41">
                  <c:v>-9183471.9833333381</c:v>
                </c:pt>
                <c:pt idx="42">
                  <c:v>-9385178.8500000052</c:v>
                </c:pt>
                <c:pt idx="43">
                  <c:v>-9588200.2066666707</c:v>
                </c:pt>
                <c:pt idx="44">
                  <c:v>-9781682.0533333384</c:v>
                </c:pt>
                <c:pt idx="45">
                  <c:v>-9975241.3900000043</c:v>
                </c:pt>
                <c:pt idx="46">
                  <c:v>-10161634.016666669</c:v>
                </c:pt>
                <c:pt idx="47">
                  <c:v>-10342898.333333336</c:v>
                </c:pt>
                <c:pt idx="48">
                  <c:v>-10528570.700000003</c:v>
                </c:pt>
                <c:pt idx="49">
                  <c:v>-10707784.686666669</c:v>
                </c:pt>
                <c:pt idx="50">
                  <c:v>-10874010.723333336</c:v>
                </c:pt>
                <c:pt idx="51">
                  <c:v>-11049532.380000003</c:v>
                </c:pt>
                <c:pt idx="52">
                  <c:v>-11203811.06666667</c:v>
                </c:pt>
                <c:pt idx="53">
                  <c:v>-11351748.723333338</c:v>
                </c:pt>
                <c:pt idx="54">
                  <c:v>-11499534.620000005</c:v>
                </c:pt>
                <c:pt idx="55">
                  <c:v>-11633006.126666671</c:v>
                </c:pt>
                <c:pt idx="56">
                  <c:v>-11755277.283333337</c:v>
                </c:pt>
                <c:pt idx="57">
                  <c:v>-11865762.530000003</c:v>
                </c:pt>
                <c:pt idx="58">
                  <c:v>-11957605.096666669</c:v>
                </c:pt>
                <c:pt idx="59">
                  <c:v>-12026565.693333337</c:v>
                </c:pt>
                <c:pt idx="60">
                  <c:v>-12099312.760000004</c:v>
                </c:pt>
                <c:pt idx="61">
                  <c:v>-12148866.56666667</c:v>
                </c:pt>
                <c:pt idx="62">
                  <c:v>-12178565.563333336</c:v>
                </c:pt>
                <c:pt idx="63">
                  <c:v>-12174069.380000003</c:v>
                </c:pt>
                <c:pt idx="64">
                  <c:v>-12170998.05666667</c:v>
                </c:pt>
                <c:pt idx="65">
                  <c:v>-12148398.303333336</c:v>
                </c:pt>
                <c:pt idx="66">
                  <c:v>-12078847.300000004</c:v>
                </c:pt>
                <c:pt idx="67">
                  <c:v>-11983241.016666671</c:v>
                </c:pt>
                <c:pt idx="68">
                  <c:v>-11850039.813333338</c:v>
                </c:pt>
                <c:pt idx="69">
                  <c:v>-11670977.500000006</c:v>
                </c:pt>
                <c:pt idx="70">
                  <c:v>-11454219.226666672</c:v>
                </c:pt>
                <c:pt idx="71">
                  <c:v>-11190408.443333339</c:v>
                </c:pt>
                <c:pt idx="72">
                  <c:v>-10899604.420000006</c:v>
                </c:pt>
                <c:pt idx="73">
                  <c:v>-10554523.276666673</c:v>
                </c:pt>
                <c:pt idx="74">
                  <c:v>-10160908.57333334</c:v>
                </c:pt>
                <c:pt idx="75">
                  <c:v>-9684659.810000008</c:v>
                </c:pt>
                <c:pt idx="76">
                  <c:v>-9174295.2966666743</c:v>
                </c:pt>
                <c:pt idx="77">
                  <c:v>-8585270.8433333412</c:v>
                </c:pt>
                <c:pt idx="78">
                  <c:v>-7764862.5800000075</c:v>
                </c:pt>
                <c:pt idx="79">
                  <c:v>-6836715.1366666742</c:v>
                </c:pt>
                <c:pt idx="80">
                  <c:v>-5792839.3633333407</c:v>
                </c:pt>
                <c:pt idx="81">
                  <c:v>-4602376.8700000076</c:v>
                </c:pt>
                <c:pt idx="82">
                  <c:v>-3289692.5066666743</c:v>
                </c:pt>
                <c:pt idx="83">
                  <c:v>-1817074.7533333411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B-C74B-91BD-F86CB62E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4374256"/>
        <c:axId val="-2027559648"/>
      </c:areaChart>
      <c:barChart>
        <c:barDir val="col"/>
        <c:grouping val="clustered"/>
        <c:varyColors val="0"/>
        <c:ser>
          <c:idx val="1"/>
          <c:order val="1"/>
          <c:tx>
            <c:strRef>
              <c:f>KPIs!$B$13</c:f>
              <c:strCache>
                <c:ptCount val="1"/>
                <c:pt idx="0">
                  <c:v>Loan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'KPI charts'!$C$2:$CH$2</c:f>
              <c:numCache>
                <c:formatCode>General</c:formatCode>
                <c:ptCount val="84"/>
              </c:numCache>
            </c:numRef>
          </c:cat>
          <c:val>
            <c:numRef>
              <c:f>KPIs!$C$13:$CH$13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100000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B-C74B-91BD-F86CB62EEE19}"/>
            </c:ext>
          </c:extLst>
        </c:ser>
        <c:ser>
          <c:idx val="2"/>
          <c:order val="2"/>
          <c:tx>
            <c:strRef>
              <c:f>KPIs!$B$14</c:f>
              <c:strCache>
                <c:ptCount val="1"/>
                <c:pt idx="0">
                  <c:v>Equity Invest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'KPI charts'!$C$2:$CH$2</c:f>
              <c:numCache>
                <c:formatCode>General</c:formatCode>
                <c:ptCount val="84"/>
              </c:numCache>
            </c:numRef>
          </c:cat>
          <c:val>
            <c:numRef>
              <c:f>KPIs!$C$14:$CH$14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500000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B-C74B-91BD-F86CB62E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4374256"/>
        <c:axId val="-2027559648"/>
      </c:barChart>
      <c:catAx>
        <c:axId val="-20743742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559648"/>
        <c:crosses val="autoZero"/>
        <c:auto val="1"/>
        <c:lblAlgn val="ctr"/>
        <c:lblOffset val="100"/>
        <c:noMultiLvlLbl val="0"/>
      </c:catAx>
      <c:valAx>
        <c:axId val="-20275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7437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Churn</a:t>
            </a:r>
            <a:r>
              <a:rPr lang="de-DE" sz="1800" b="1" baseline="0"/>
              <a:t> R</a:t>
            </a:r>
            <a:r>
              <a:rPr lang="de-DE" sz="1800" b="1"/>
              <a:t>ate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KPIs!$B$8</c:f>
              <c:strCache>
                <c:ptCount val="1"/>
                <c:pt idx="0">
                  <c:v>Churn-rate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KPIs!$O$8:$AL$8</c:f>
              <c:numCache>
                <c:formatCode>0%</c:formatCode>
                <c:ptCount val="2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A-C748-BE4D-3C1C27458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192128"/>
        <c:axId val="-2086455008"/>
      </c:lineChart>
      <c:catAx>
        <c:axId val="-203619212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455008"/>
        <c:crosses val="autoZero"/>
        <c:auto val="1"/>
        <c:lblAlgn val="ctr"/>
        <c:lblOffset val="100"/>
        <c:noMultiLvlLbl val="1"/>
      </c:catAx>
      <c:valAx>
        <c:axId val="-20864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6192128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Churn</a:t>
            </a:r>
            <a:r>
              <a:rPr lang="de-DE" sz="1800" b="1" baseline="0"/>
              <a:t> R</a:t>
            </a:r>
            <a:r>
              <a:rPr lang="de-DE" sz="1800" b="1"/>
              <a:t>ate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KPIs!$B$8</c:f>
              <c:strCache>
                <c:ptCount val="1"/>
                <c:pt idx="0">
                  <c:v>Churn-rate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KPIs!$C$8:$CH$8</c:f>
              <c:numCache>
                <c:formatCode>0%</c:formatCode>
                <c:ptCount val="8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0.02</c:v>
                </c:pt>
                <c:pt idx="31">
                  <c:v>0.02</c:v>
                </c:pt>
                <c:pt idx="32">
                  <c:v>0.02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B-4245-AE60-F4BBB26C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192128"/>
        <c:axId val="-2086455008"/>
      </c:lineChart>
      <c:catAx>
        <c:axId val="-203619212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455008"/>
        <c:crosses val="autoZero"/>
        <c:auto val="1"/>
        <c:lblAlgn val="ctr"/>
        <c:lblOffset val="100"/>
        <c:noMultiLvlLbl val="1"/>
      </c:catAx>
      <c:valAx>
        <c:axId val="-20864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6192128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headcount by department </a:t>
            </a:r>
          </a:p>
          <a:p>
            <a:pPr>
              <a:defRPr sz="1800" b="1"/>
            </a:pPr>
            <a:r>
              <a:rPr lang="de-DE" sz="1800" b="1" i="0" u="none" strike="noStrike" baseline="0">
                <a:effectLst/>
              </a:rPr>
              <a:t>Jan. Year 1 - Dec. Year 2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KPIs!$B$17</c:f>
              <c:strCache>
                <c:ptCount val="1"/>
                <c:pt idx="0">
                  <c:v>Headcount 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KPIs!$O$17:$AL$17</c:f>
              <c:numCache>
                <c:formatCode>_-* #,##0\ _€_-;\-* #,##0\ _€_-;_-* "-"??\ _€_-;_-@_-</c:formatCode>
                <c:ptCount val="2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0-E845-A6F6-3B96BDE24CA7}"/>
            </c:ext>
          </c:extLst>
        </c:ser>
        <c:ser>
          <c:idx val="1"/>
          <c:order val="1"/>
          <c:tx>
            <c:strRef>
              <c:f>KPIs!$B$18</c:f>
              <c:strCache>
                <c:ptCount val="1"/>
                <c:pt idx="0">
                  <c:v>Headcount Sales &amp; KAM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KPIs!$O$18:$AL$18</c:f>
              <c:numCache>
                <c:formatCode>_-* #,##0\ _€_-;\-* #,##0\ _€_-;_-* "-"??\ _€_-;_-@_-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0-E845-A6F6-3B96BDE24CA7}"/>
            </c:ext>
          </c:extLst>
        </c:ser>
        <c:ser>
          <c:idx val="2"/>
          <c:order val="2"/>
          <c:tx>
            <c:strRef>
              <c:f>KPIs!$B$19</c:f>
              <c:strCache>
                <c:ptCount val="1"/>
                <c:pt idx="0">
                  <c:v>Headcount Marketing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KPIs!$O$19:$AL$19</c:f>
              <c:numCache>
                <c:formatCode>_-* #,##0\ _€_-;\-* #,##0\ _€_-;_-* "-"??\ _€_-;_-@_-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10-E845-A6F6-3B96BDE24CA7}"/>
            </c:ext>
          </c:extLst>
        </c:ser>
        <c:ser>
          <c:idx val="3"/>
          <c:order val="3"/>
          <c:tx>
            <c:strRef>
              <c:f>KPIs!$B$20</c:f>
              <c:strCache>
                <c:ptCount val="1"/>
                <c:pt idx="0">
                  <c:v>Headcount G&amp;A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KPIs!$O$20:$AL$20</c:f>
              <c:numCache>
                <c:formatCode>_-* #,##0\ _€_-;\-* #,##0\ _€_-;_-* "-"??\ _€_-;_-@_-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10-E845-A6F6-3B96BDE2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703712"/>
        <c:axId val="-2086700544"/>
      </c:lineChart>
      <c:catAx>
        <c:axId val="-208670371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700544"/>
        <c:crosses val="autoZero"/>
        <c:auto val="1"/>
        <c:lblAlgn val="ctr"/>
        <c:lblOffset val="100"/>
        <c:noMultiLvlLbl val="1"/>
      </c:catAx>
      <c:valAx>
        <c:axId val="-20867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70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headcount by department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KPIs!$B$17</c:f>
              <c:strCache>
                <c:ptCount val="1"/>
                <c:pt idx="0">
                  <c:v>Headcount 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KPIs!$C$17:$CH$17</c:f>
              <c:numCache>
                <c:formatCode>_-* #,##0\ _€_-;\-* #,##0\ _€_-;_-* "-"??\ _€_-;_-@_-</c:formatCode>
                <c:ptCount val="8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1-C14D-91A0-714B82C924C0}"/>
            </c:ext>
          </c:extLst>
        </c:ser>
        <c:ser>
          <c:idx val="1"/>
          <c:order val="1"/>
          <c:tx>
            <c:strRef>
              <c:f>KPIs!$B$18</c:f>
              <c:strCache>
                <c:ptCount val="1"/>
                <c:pt idx="0">
                  <c:v>Headcount Sales &amp; KAM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KPIs!$C$18:$CH$18</c:f>
              <c:numCache>
                <c:formatCode>_-* #,##0\ _€_-;\-* #,##0\ _€_-;_-* "-"??\ _€_-;_-@_-</c:formatCode>
                <c:ptCount val="8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1-C14D-91A0-714B82C924C0}"/>
            </c:ext>
          </c:extLst>
        </c:ser>
        <c:ser>
          <c:idx val="2"/>
          <c:order val="2"/>
          <c:tx>
            <c:strRef>
              <c:f>KPIs!$B$19</c:f>
              <c:strCache>
                <c:ptCount val="1"/>
                <c:pt idx="0">
                  <c:v>Headcount Marketing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KPIs!$C$19:$CH$19</c:f>
              <c:numCache>
                <c:formatCode>_-* #,##0\ _€_-;\-* #,##0\ _€_-;_-* "-"??\ _€_-;_-@_-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1-C14D-91A0-714B82C924C0}"/>
            </c:ext>
          </c:extLst>
        </c:ser>
        <c:ser>
          <c:idx val="3"/>
          <c:order val="3"/>
          <c:tx>
            <c:strRef>
              <c:f>KPIs!$B$20</c:f>
              <c:strCache>
                <c:ptCount val="1"/>
                <c:pt idx="0">
                  <c:v>Headcount G&amp;A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KPIs!$C$20:$CH$20</c:f>
              <c:numCache>
                <c:formatCode>_-* #,##0\ _€_-;\-* #,##0\ _€_-;_-* "-"??\ _€_-;_-@_-</c:formatCode>
                <c:ptCount val="8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01-C14D-91A0-714B82C9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703712"/>
        <c:axId val="-2086700544"/>
      </c:lineChart>
      <c:catAx>
        <c:axId val="-208670371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700544"/>
        <c:crosses val="autoZero"/>
        <c:auto val="1"/>
        <c:lblAlgn val="ctr"/>
        <c:lblOffset val="100"/>
        <c:noMultiLvlLbl val="1"/>
      </c:catAx>
      <c:valAx>
        <c:axId val="-20867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70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 i="0" u="none" strike="noStrike" baseline="0">
                <a:effectLst/>
              </a:rPr>
              <a:t>Monthly salaries by department </a:t>
            </a:r>
          </a:p>
          <a:p>
            <a:pPr>
              <a:defRPr sz="2000" b="1"/>
            </a:pPr>
            <a:r>
              <a:rPr lang="de-DE" sz="2000" b="1" i="0" u="none" strike="noStrike" baseline="0">
                <a:effectLst/>
              </a:rPr>
              <a:t>Jan. Year 1 - Dec. Year 2</a:t>
            </a:r>
            <a:endParaRPr lang="de-D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KPIs!$B$21</c:f>
              <c:strCache>
                <c:ptCount val="1"/>
                <c:pt idx="0">
                  <c:v>HR 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KPIs!$O$21:$AL$21</c:f>
              <c:numCache>
                <c:formatCode>_-* #,##0\ "CHF"_-;\-* #,##0\ "CHF"_-;_-* "-"\ "CHF"_-;_-@_-</c:formatCode>
                <c:ptCount val="24"/>
                <c:pt idx="0">
                  <c:v>136978.33333333337</c:v>
                </c:pt>
                <c:pt idx="1">
                  <c:v>136978.33333333337</c:v>
                </c:pt>
                <c:pt idx="2">
                  <c:v>136978.33333333337</c:v>
                </c:pt>
                <c:pt idx="3">
                  <c:v>136978.33333333337</c:v>
                </c:pt>
                <c:pt idx="4">
                  <c:v>136978.33333333337</c:v>
                </c:pt>
                <c:pt idx="5">
                  <c:v>136978.33333333337</c:v>
                </c:pt>
                <c:pt idx="6">
                  <c:v>136978.33333333337</c:v>
                </c:pt>
                <c:pt idx="7">
                  <c:v>136978.33333333337</c:v>
                </c:pt>
                <c:pt idx="8">
                  <c:v>136978.33333333337</c:v>
                </c:pt>
                <c:pt idx="9">
                  <c:v>136978.33333333337</c:v>
                </c:pt>
                <c:pt idx="10">
                  <c:v>136978.33333333337</c:v>
                </c:pt>
                <c:pt idx="11">
                  <c:v>136978.33333333337</c:v>
                </c:pt>
                <c:pt idx="12">
                  <c:v>136978.33333333337</c:v>
                </c:pt>
                <c:pt idx="13">
                  <c:v>136978.33333333337</c:v>
                </c:pt>
                <c:pt idx="14">
                  <c:v>136978.33333333337</c:v>
                </c:pt>
                <c:pt idx="15">
                  <c:v>136978.33333333337</c:v>
                </c:pt>
                <c:pt idx="16">
                  <c:v>136978.33333333337</c:v>
                </c:pt>
                <c:pt idx="17">
                  <c:v>136978.33333333337</c:v>
                </c:pt>
                <c:pt idx="18">
                  <c:v>136978.33333333337</c:v>
                </c:pt>
                <c:pt idx="19">
                  <c:v>136978.33333333337</c:v>
                </c:pt>
                <c:pt idx="20">
                  <c:v>136978.33333333337</c:v>
                </c:pt>
                <c:pt idx="21">
                  <c:v>136978.33333333337</c:v>
                </c:pt>
                <c:pt idx="22">
                  <c:v>136978.33333333337</c:v>
                </c:pt>
                <c:pt idx="23">
                  <c:v>136978.33333333337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7-8045-AD44-D31E7370676D}"/>
            </c:ext>
          </c:extLst>
        </c:ser>
        <c:ser>
          <c:idx val="1"/>
          <c:order val="1"/>
          <c:tx>
            <c:strRef>
              <c:f>KPIs!$B$22</c:f>
              <c:strCache>
                <c:ptCount val="1"/>
                <c:pt idx="0">
                  <c:v>HR Sales &amp; KAM cost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KPIs!$O$22:$AL$22</c:f>
              <c:numCache>
                <c:formatCode>_-* #,##0\ "CHF"_-;\-* #,##0\ "CHF"_-;_-* "-"\ "CHF"_-;_-@_-</c:formatCode>
                <c:ptCount val="24"/>
                <c:pt idx="0">
                  <c:v>49166.666666666672</c:v>
                </c:pt>
                <c:pt idx="1">
                  <c:v>49166.666666666672</c:v>
                </c:pt>
                <c:pt idx="2">
                  <c:v>49166.666666666672</c:v>
                </c:pt>
                <c:pt idx="3">
                  <c:v>49166.666666666672</c:v>
                </c:pt>
                <c:pt idx="4">
                  <c:v>49166.666666666672</c:v>
                </c:pt>
                <c:pt idx="5">
                  <c:v>49166.666666666672</c:v>
                </c:pt>
                <c:pt idx="6">
                  <c:v>49166.666666666672</c:v>
                </c:pt>
                <c:pt idx="7">
                  <c:v>49166.666666666672</c:v>
                </c:pt>
                <c:pt idx="8">
                  <c:v>49166.666666666672</c:v>
                </c:pt>
                <c:pt idx="9">
                  <c:v>49166.666666666672</c:v>
                </c:pt>
                <c:pt idx="10">
                  <c:v>49166.666666666672</c:v>
                </c:pt>
                <c:pt idx="11">
                  <c:v>49166.666666666672</c:v>
                </c:pt>
                <c:pt idx="12">
                  <c:v>49371.026666666658</c:v>
                </c:pt>
                <c:pt idx="13">
                  <c:v>49452.146666666667</c:v>
                </c:pt>
                <c:pt idx="14">
                  <c:v>49452.146666666667</c:v>
                </c:pt>
                <c:pt idx="15">
                  <c:v>49452.146666666667</c:v>
                </c:pt>
                <c:pt idx="16">
                  <c:v>49533.266666666663</c:v>
                </c:pt>
                <c:pt idx="17">
                  <c:v>49656.506666666653</c:v>
                </c:pt>
                <c:pt idx="18">
                  <c:v>49656.506666666653</c:v>
                </c:pt>
                <c:pt idx="19">
                  <c:v>49737.626666666671</c:v>
                </c:pt>
                <c:pt idx="20">
                  <c:v>49860.866666666676</c:v>
                </c:pt>
                <c:pt idx="21">
                  <c:v>49941.986666666671</c:v>
                </c:pt>
                <c:pt idx="22">
                  <c:v>50065.226666666669</c:v>
                </c:pt>
                <c:pt idx="23">
                  <c:v>50146.346666666665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7-8045-AD44-D31E7370676D}"/>
            </c:ext>
          </c:extLst>
        </c:ser>
        <c:ser>
          <c:idx val="2"/>
          <c:order val="2"/>
          <c:tx>
            <c:strRef>
              <c:f>KPIs!$B$23</c:f>
              <c:strCache>
                <c:ptCount val="1"/>
                <c:pt idx="0">
                  <c:v>HR Marketing cost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KPIs!$O$23:$AL$23</c:f>
              <c:numCache>
                <c:formatCode>_-* #,##0\ "CHF"_-;\-* #,##0\ "CHF"_-;_-* "-"\ "CHF"_-;_-@_-</c:formatCode>
                <c:ptCount val="24"/>
                <c:pt idx="0">
                  <c:v>9833.3333333333321</c:v>
                </c:pt>
                <c:pt idx="1">
                  <c:v>9833.3333333333321</c:v>
                </c:pt>
                <c:pt idx="2">
                  <c:v>9833.3333333333321</c:v>
                </c:pt>
                <c:pt idx="3">
                  <c:v>9833.3333333333321</c:v>
                </c:pt>
                <c:pt idx="4">
                  <c:v>9833.3333333333321</c:v>
                </c:pt>
                <c:pt idx="5">
                  <c:v>9833.3333333333321</c:v>
                </c:pt>
                <c:pt idx="6">
                  <c:v>9833.3333333333321</c:v>
                </c:pt>
                <c:pt idx="7">
                  <c:v>9833.3333333333321</c:v>
                </c:pt>
                <c:pt idx="8">
                  <c:v>9833.3333333333321</c:v>
                </c:pt>
                <c:pt idx="9">
                  <c:v>9833.3333333333321</c:v>
                </c:pt>
                <c:pt idx="10">
                  <c:v>9833.3333333333321</c:v>
                </c:pt>
                <c:pt idx="11">
                  <c:v>9833.3333333333321</c:v>
                </c:pt>
                <c:pt idx="12">
                  <c:v>9833.3333333333321</c:v>
                </c:pt>
                <c:pt idx="13">
                  <c:v>9833.3333333333321</c:v>
                </c:pt>
                <c:pt idx="14">
                  <c:v>9833.3333333333321</c:v>
                </c:pt>
                <c:pt idx="15">
                  <c:v>9833.3333333333321</c:v>
                </c:pt>
                <c:pt idx="16">
                  <c:v>9833.3333333333321</c:v>
                </c:pt>
                <c:pt idx="17">
                  <c:v>9833.3333333333321</c:v>
                </c:pt>
                <c:pt idx="18">
                  <c:v>9833.3333333333321</c:v>
                </c:pt>
                <c:pt idx="19">
                  <c:v>9833.3333333333321</c:v>
                </c:pt>
                <c:pt idx="20">
                  <c:v>9833.3333333333321</c:v>
                </c:pt>
                <c:pt idx="21">
                  <c:v>9833.3333333333321</c:v>
                </c:pt>
                <c:pt idx="22">
                  <c:v>9833.3333333333321</c:v>
                </c:pt>
                <c:pt idx="23">
                  <c:v>9833.3333333333321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7-8045-AD44-D31E7370676D}"/>
            </c:ext>
          </c:extLst>
        </c:ser>
        <c:ser>
          <c:idx val="3"/>
          <c:order val="3"/>
          <c:tx>
            <c:strRef>
              <c:f>KPIs!$B$24</c:f>
              <c:strCache>
                <c:ptCount val="1"/>
                <c:pt idx="0">
                  <c:v>HR G&amp;A cost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KPIs!$O$24:$AL$24</c:f>
              <c:numCache>
                <c:formatCode>_-* #,##0\ "CHF"_-;\-* #,##0\ "CHF"_-;_-* "-"\ "CHF"_-;_-@_-</c:formatCode>
                <c:ptCount val="24"/>
                <c:pt idx="0">
                  <c:v>21633.333333333332</c:v>
                </c:pt>
                <c:pt idx="1">
                  <c:v>21633.333333333332</c:v>
                </c:pt>
                <c:pt idx="2">
                  <c:v>21633.333333333332</c:v>
                </c:pt>
                <c:pt idx="3">
                  <c:v>21633.333333333332</c:v>
                </c:pt>
                <c:pt idx="4">
                  <c:v>21633.333333333332</c:v>
                </c:pt>
                <c:pt idx="5">
                  <c:v>21633.333333333332</c:v>
                </c:pt>
                <c:pt idx="6">
                  <c:v>21633.333333333332</c:v>
                </c:pt>
                <c:pt idx="7">
                  <c:v>21633.333333333332</c:v>
                </c:pt>
                <c:pt idx="8">
                  <c:v>21633.333333333332</c:v>
                </c:pt>
                <c:pt idx="9">
                  <c:v>21633.333333333332</c:v>
                </c:pt>
                <c:pt idx="10">
                  <c:v>21633.333333333332</c:v>
                </c:pt>
                <c:pt idx="11">
                  <c:v>21633.333333333332</c:v>
                </c:pt>
                <c:pt idx="12">
                  <c:v>21633.333333333332</c:v>
                </c:pt>
                <c:pt idx="13">
                  <c:v>21633.333333333332</c:v>
                </c:pt>
                <c:pt idx="14">
                  <c:v>21633.333333333332</c:v>
                </c:pt>
                <c:pt idx="15">
                  <c:v>21633.333333333332</c:v>
                </c:pt>
                <c:pt idx="16">
                  <c:v>21633.333333333332</c:v>
                </c:pt>
                <c:pt idx="17">
                  <c:v>21633.333333333332</c:v>
                </c:pt>
                <c:pt idx="18">
                  <c:v>21633.333333333332</c:v>
                </c:pt>
                <c:pt idx="19">
                  <c:v>21633.333333333332</c:v>
                </c:pt>
                <c:pt idx="20">
                  <c:v>21633.333333333332</c:v>
                </c:pt>
                <c:pt idx="21">
                  <c:v>21633.333333333332</c:v>
                </c:pt>
                <c:pt idx="22">
                  <c:v>21633.333333333332</c:v>
                </c:pt>
                <c:pt idx="23">
                  <c:v>21633.333333333332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7-8045-AD44-D31E7370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9441168"/>
        <c:axId val="-2029438000"/>
      </c:areaChart>
      <c:catAx>
        <c:axId val="-20294411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438000"/>
        <c:crosses val="autoZero"/>
        <c:auto val="1"/>
        <c:lblAlgn val="ctr"/>
        <c:lblOffset val="100"/>
        <c:noMultiLvlLbl val="1"/>
      </c:catAx>
      <c:valAx>
        <c:axId val="-202943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CHF&quot;_-;\-* #\ ##0\ &quot;CHF&quot;_-;_-* &quot;-&quot;\ &quot;CHF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44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 i="0" u="none" strike="noStrike" baseline="0">
                <a:effectLst/>
              </a:rPr>
              <a:t>Monthly salaries by department</a:t>
            </a:r>
          </a:p>
          <a:p>
            <a:pPr>
              <a:defRPr sz="2000" b="1"/>
            </a:pPr>
            <a:r>
              <a:rPr lang="en-US" sz="2000" b="1" i="0" u="none" strike="noStrike" baseline="0">
                <a:effectLst/>
              </a:rPr>
              <a:t>Year 1 - Year 7</a:t>
            </a:r>
            <a:endParaRPr lang="de-D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KPIs!$B$21</c:f>
              <c:strCache>
                <c:ptCount val="1"/>
                <c:pt idx="0">
                  <c:v>HR 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KPIs!$C$21:$CH$21</c:f>
              <c:numCache>
                <c:formatCode>_-* #,##0\ "CHF"_-;\-* #,##0\ "CHF"_-;_-* "-"\ "CHF"_-;_-@_-</c:formatCode>
                <c:ptCount val="84"/>
                <c:pt idx="0">
                  <c:v>136978.33333333337</c:v>
                </c:pt>
                <c:pt idx="1">
                  <c:v>136978.33333333337</c:v>
                </c:pt>
                <c:pt idx="2">
                  <c:v>136978.33333333337</c:v>
                </c:pt>
                <c:pt idx="3">
                  <c:v>136978.33333333337</c:v>
                </c:pt>
                <c:pt idx="4">
                  <c:v>136978.33333333337</c:v>
                </c:pt>
                <c:pt idx="5">
                  <c:v>136978.33333333337</c:v>
                </c:pt>
                <c:pt idx="6">
                  <c:v>136978.33333333337</c:v>
                </c:pt>
                <c:pt idx="7">
                  <c:v>136978.33333333337</c:v>
                </c:pt>
                <c:pt idx="8">
                  <c:v>136978.33333333337</c:v>
                </c:pt>
                <c:pt idx="9">
                  <c:v>136978.33333333337</c:v>
                </c:pt>
                <c:pt idx="10">
                  <c:v>136978.33333333337</c:v>
                </c:pt>
                <c:pt idx="11">
                  <c:v>136978.33333333337</c:v>
                </c:pt>
                <c:pt idx="12">
                  <c:v>136978.33333333337</c:v>
                </c:pt>
                <c:pt idx="13">
                  <c:v>136978.33333333337</c:v>
                </c:pt>
                <c:pt idx="14">
                  <c:v>136978.33333333337</c:v>
                </c:pt>
                <c:pt idx="15">
                  <c:v>136978.33333333337</c:v>
                </c:pt>
                <c:pt idx="16">
                  <c:v>136978.33333333337</c:v>
                </c:pt>
                <c:pt idx="17">
                  <c:v>136978.33333333337</c:v>
                </c:pt>
                <c:pt idx="18">
                  <c:v>136978.33333333337</c:v>
                </c:pt>
                <c:pt idx="19">
                  <c:v>136978.33333333337</c:v>
                </c:pt>
                <c:pt idx="20">
                  <c:v>136978.33333333337</c:v>
                </c:pt>
                <c:pt idx="21">
                  <c:v>136978.33333333337</c:v>
                </c:pt>
                <c:pt idx="22">
                  <c:v>136978.33333333337</c:v>
                </c:pt>
                <c:pt idx="23">
                  <c:v>136978.33333333337</c:v>
                </c:pt>
                <c:pt idx="24">
                  <c:v>136978.33333333337</c:v>
                </c:pt>
                <c:pt idx="25">
                  <c:v>136978.33333333337</c:v>
                </c:pt>
                <c:pt idx="26">
                  <c:v>136978.33333333337</c:v>
                </c:pt>
                <c:pt idx="27">
                  <c:v>136978.33333333337</c:v>
                </c:pt>
                <c:pt idx="28">
                  <c:v>136978.33333333337</c:v>
                </c:pt>
                <c:pt idx="29">
                  <c:v>136978.33333333337</c:v>
                </c:pt>
                <c:pt idx="30">
                  <c:v>136978.33333333337</c:v>
                </c:pt>
                <c:pt idx="31">
                  <c:v>136978.33333333337</c:v>
                </c:pt>
                <c:pt idx="32">
                  <c:v>136978.33333333337</c:v>
                </c:pt>
                <c:pt idx="33">
                  <c:v>136978.33333333337</c:v>
                </c:pt>
                <c:pt idx="34">
                  <c:v>136978.33333333337</c:v>
                </c:pt>
                <c:pt idx="35">
                  <c:v>136978.33333333337</c:v>
                </c:pt>
                <c:pt idx="36">
                  <c:v>136978.33333333337</c:v>
                </c:pt>
                <c:pt idx="37">
                  <c:v>136978.33333333337</c:v>
                </c:pt>
                <c:pt idx="38">
                  <c:v>136978.33333333337</c:v>
                </c:pt>
                <c:pt idx="39">
                  <c:v>136978.33333333337</c:v>
                </c:pt>
                <c:pt idx="40">
                  <c:v>136978.33333333337</c:v>
                </c:pt>
                <c:pt idx="41">
                  <c:v>136978.33333333337</c:v>
                </c:pt>
                <c:pt idx="42">
                  <c:v>136978.33333333337</c:v>
                </c:pt>
                <c:pt idx="43">
                  <c:v>136978.33333333337</c:v>
                </c:pt>
                <c:pt idx="44">
                  <c:v>136978.33333333337</c:v>
                </c:pt>
                <c:pt idx="45">
                  <c:v>136978.33333333337</c:v>
                </c:pt>
                <c:pt idx="46">
                  <c:v>136978.33333333337</c:v>
                </c:pt>
                <c:pt idx="47">
                  <c:v>136978.33333333337</c:v>
                </c:pt>
                <c:pt idx="48">
                  <c:v>136978.33333333337</c:v>
                </c:pt>
                <c:pt idx="49">
                  <c:v>136978.33333333337</c:v>
                </c:pt>
                <c:pt idx="50">
                  <c:v>136978.33333333337</c:v>
                </c:pt>
                <c:pt idx="51">
                  <c:v>136978.33333333337</c:v>
                </c:pt>
                <c:pt idx="52">
                  <c:v>136978.33333333337</c:v>
                </c:pt>
                <c:pt idx="53">
                  <c:v>136978.33333333337</c:v>
                </c:pt>
                <c:pt idx="54">
                  <c:v>136978.33333333337</c:v>
                </c:pt>
                <c:pt idx="55">
                  <c:v>136978.33333333337</c:v>
                </c:pt>
                <c:pt idx="56">
                  <c:v>136978.33333333337</c:v>
                </c:pt>
                <c:pt idx="57">
                  <c:v>136978.33333333337</c:v>
                </c:pt>
                <c:pt idx="58">
                  <c:v>136978.33333333337</c:v>
                </c:pt>
                <c:pt idx="59">
                  <c:v>136978.33333333337</c:v>
                </c:pt>
                <c:pt idx="60">
                  <c:v>136978.33333333337</c:v>
                </c:pt>
                <c:pt idx="61">
                  <c:v>136978.33333333337</c:v>
                </c:pt>
                <c:pt idx="62">
                  <c:v>136978.33333333337</c:v>
                </c:pt>
                <c:pt idx="63">
                  <c:v>136978.33333333337</c:v>
                </c:pt>
                <c:pt idx="64">
                  <c:v>136978.33333333337</c:v>
                </c:pt>
                <c:pt idx="65">
                  <c:v>136978.33333333337</c:v>
                </c:pt>
                <c:pt idx="66">
                  <c:v>136978.33333333337</c:v>
                </c:pt>
                <c:pt idx="67">
                  <c:v>136978.33333333337</c:v>
                </c:pt>
                <c:pt idx="68">
                  <c:v>136978.33333333337</c:v>
                </c:pt>
                <c:pt idx="69">
                  <c:v>136978.33333333337</c:v>
                </c:pt>
                <c:pt idx="70">
                  <c:v>136978.33333333337</c:v>
                </c:pt>
                <c:pt idx="71">
                  <c:v>136978.33333333337</c:v>
                </c:pt>
                <c:pt idx="72">
                  <c:v>136978.33333333337</c:v>
                </c:pt>
                <c:pt idx="73">
                  <c:v>136978.33333333337</c:v>
                </c:pt>
                <c:pt idx="74">
                  <c:v>136978.33333333337</c:v>
                </c:pt>
                <c:pt idx="75">
                  <c:v>136978.33333333337</c:v>
                </c:pt>
                <c:pt idx="76">
                  <c:v>136978.33333333337</c:v>
                </c:pt>
                <c:pt idx="77">
                  <c:v>136978.33333333337</c:v>
                </c:pt>
                <c:pt idx="78">
                  <c:v>136978.33333333337</c:v>
                </c:pt>
                <c:pt idx="79">
                  <c:v>136978.33333333337</c:v>
                </c:pt>
                <c:pt idx="80">
                  <c:v>136978.33333333337</c:v>
                </c:pt>
                <c:pt idx="81">
                  <c:v>136978.33333333337</c:v>
                </c:pt>
                <c:pt idx="82">
                  <c:v>136978.33333333337</c:v>
                </c:pt>
                <c:pt idx="83">
                  <c:v>136978.33333333337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F943-B4E0-3D80F9A51930}"/>
            </c:ext>
          </c:extLst>
        </c:ser>
        <c:ser>
          <c:idx val="1"/>
          <c:order val="1"/>
          <c:tx>
            <c:strRef>
              <c:f>KPIs!$B$22</c:f>
              <c:strCache>
                <c:ptCount val="1"/>
                <c:pt idx="0">
                  <c:v>HR Sales &amp; KAM cost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KPIs!$C$22:$CH$22</c:f>
              <c:numCache>
                <c:formatCode>_-* #,##0\ "CHF"_-;\-* #,##0\ "CHF"_-;_-* "-"\ "CHF"_-;_-@_-</c:formatCode>
                <c:ptCount val="84"/>
                <c:pt idx="0">
                  <c:v>49166.666666666672</c:v>
                </c:pt>
                <c:pt idx="1">
                  <c:v>49166.666666666672</c:v>
                </c:pt>
                <c:pt idx="2">
                  <c:v>49166.666666666672</c:v>
                </c:pt>
                <c:pt idx="3">
                  <c:v>49166.666666666672</c:v>
                </c:pt>
                <c:pt idx="4">
                  <c:v>49166.666666666672</c:v>
                </c:pt>
                <c:pt idx="5">
                  <c:v>49166.666666666672</c:v>
                </c:pt>
                <c:pt idx="6">
                  <c:v>49166.666666666672</c:v>
                </c:pt>
                <c:pt idx="7">
                  <c:v>49166.666666666672</c:v>
                </c:pt>
                <c:pt idx="8">
                  <c:v>49166.666666666672</c:v>
                </c:pt>
                <c:pt idx="9">
                  <c:v>49166.666666666672</c:v>
                </c:pt>
                <c:pt idx="10">
                  <c:v>49166.666666666672</c:v>
                </c:pt>
                <c:pt idx="11">
                  <c:v>49166.666666666672</c:v>
                </c:pt>
                <c:pt idx="12">
                  <c:v>49166.666666666672</c:v>
                </c:pt>
                <c:pt idx="13">
                  <c:v>49166.666666666672</c:v>
                </c:pt>
                <c:pt idx="14">
                  <c:v>49166.666666666672</c:v>
                </c:pt>
                <c:pt idx="15">
                  <c:v>49166.666666666672</c:v>
                </c:pt>
                <c:pt idx="16">
                  <c:v>49166.666666666672</c:v>
                </c:pt>
                <c:pt idx="17">
                  <c:v>49166.666666666672</c:v>
                </c:pt>
                <c:pt idx="18">
                  <c:v>49166.666666666672</c:v>
                </c:pt>
                <c:pt idx="19">
                  <c:v>49166.666666666672</c:v>
                </c:pt>
                <c:pt idx="20">
                  <c:v>49166.666666666672</c:v>
                </c:pt>
                <c:pt idx="21">
                  <c:v>49166.666666666672</c:v>
                </c:pt>
                <c:pt idx="22">
                  <c:v>49166.666666666672</c:v>
                </c:pt>
                <c:pt idx="23">
                  <c:v>49166.666666666672</c:v>
                </c:pt>
                <c:pt idx="24">
                  <c:v>49371.026666666658</c:v>
                </c:pt>
                <c:pt idx="25">
                  <c:v>49452.146666666667</c:v>
                </c:pt>
                <c:pt idx="26">
                  <c:v>49452.146666666667</c:v>
                </c:pt>
                <c:pt idx="27">
                  <c:v>49452.146666666667</c:v>
                </c:pt>
                <c:pt idx="28">
                  <c:v>49533.266666666663</c:v>
                </c:pt>
                <c:pt idx="29">
                  <c:v>49656.506666666653</c:v>
                </c:pt>
                <c:pt idx="30">
                  <c:v>49656.506666666653</c:v>
                </c:pt>
                <c:pt idx="31">
                  <c:v>49737.626666666671</c:v>
                </c:pt>
                <c:pt idx="32">
                  <c:v>49860.866666666676</c:v>
                </c:pt>
                <c:pt idx="33">
                  <c:v>49941.986666666671</c:v>
                </c:pt>
                <c:pt idx="34">
                  <c:v>50065.226666666669</c:v>
                </c:pt>
                <c:pt idx="35">
                  <c:v>50146.346666666665</c:v>
                </c:pt>
                <c:pt idx="36">
                  <c:v>50269.586666666655</c:v>
                </c:pt>
                <c:pt idx="37">
                  <c:v>50350.706666666665</c:v>
                </c:pt>
                <c:pt idx="38">
                  <c:v>50555.066666666673</c:v>
                </c:pt>
                <c:pt idx="39">
                  <c:v>50759.426666666674</c:v>
                </c:pt>
                <c:pt idx="40">
                  <c:v>50963.786666666667</c:v>
                </c:pt>
                <c:pt idx="41">
                  <c:v>51168.146666666667</c:v>
                </c:pt>
                <c:pt idx="42">
                  <c:v>51372.506666666675</c:v>
                </c:pt>
                <c:pt idx="43">
                  <c:v>51576.866666666676</c:v>
                </c:pt>
                <c:pt idx="44">
                  <c:v>51781.226666666662</c:v>
                </c:pt>
                <c:pt idx="45">
                  <c:v>51985.586666666655</c:v>
                </c:pt>
                <c:pt idx="46">
                  <c:v>52189.94666666667</c:v>
                </c:pt>
                <c:pt idx="47">
                  <c:v>52394.306666666678</c:v>
                </c:pt>
                <c:pt idx="48">
                  <c:v>52598.666666666672</c:v>
                </c:pt>
                <c:pt idx="49">
                  <c:v>52803.026666666658</c:v>
                </c:pt>
                <c:pt idx="50">
                  <c:v>53007.386666666658</c:v>
                </c:pt>
                <c:pt idx="51">
                  <c:v>53169.626666666671</c:v>
                </c:pt>
                <c:pt idx="52">
                  <c:v>53292.866666666676</c:v>
                </c:pt>
                <c:pt idx="53">
                  <c:v>53373.986666666671</c:v>
                </c:pt>
                <c:pt idx="54">
                  <c:v>53659.46666666666</c:v>
                </c:pt>
                <c:pt idx="55">
                  <c:v>53863.826666666675</c:v>
                </c:pt>
                <c:pt idx="56">
                  <c:v>54149.306666666678</c:v>
                </c:pt>
                <c:pt idx="57">
                  <c:v>54515.906666666662</c:v>
                </c:pt>
                <c:pt idx="58">
                  <c:v>54924.626666666671</c:v>
                </c:pt>
                <c:pt idx="59">
                  <c:v>55291.226666666662</c:v>
                </c:pt>
                <c:pt idx="60">
                  <c:v>55781.066666666673</c:v>
                </c:pt>
                <c:pt idx="61">
                  <c:v>56394.14666666666</c:v>
                </c:pt>
                <c:pt idx="62">
                  <c:v>57088.346666666665</c:v>
                </c:pt>
                <c:pt idx="63">
                  <c:v>57659.306666666678</c:v>
                </c:pt>
                <c:pt idx="64">
                  <c:v>58230.266666666663</c:v>
                </c:pt>
                <c:pt idx="65">
                  <c:v>58924.46666666666</c:v>
                </c:pt>
                <c:pt idx="66">
                  <c:v>59699.786666666667</c:v>
                </c:pt>
                <c:pt idx="67">
                  <c:v>60679.46666666666</c:v>
                </c:pt>
                <c:pt idx="68">
                  <c:v>61782.386666666658</c:v>
                </c:pt>
                <c:pt idx="69">
                  <c:v>62843.186666666683</c:v>
                </c:pt>
                <c:pt idx="70">
                  <c:v>64027.226666666669</c:v>
                </c:pt>
                <c:pt idx="71">
                  <c:v>65292.386666666658</c:v>
                </c:pt>
                <c:pt idx="72">
                  <c:v>66638.666666666672</c:v>
                </c:pt>
                <c:pt idx="73">
                  <c:v>68108.186666666676</c:v>
                </c:pt>
                <c:pt idx="74">
                  <c:v>69782.06666666668</c:v>
                </c:pt>
                <c:pt idx="75">
                  <c:v>71537.06666666668</c:v>
                </c:pt>
                <c:pt idx="76">
                  <c:v>73496.426666666666</c:v>
                </c:pt>
                <c:pt idx="77">
                  <c:v>75536.906666666662</c:v>
                </c:pt>
                <c:pt idx="78">
                  <c:v>77904.986666666693</c:v>
                </c:pt>
                <c:pt idx="79">
                  <c:v>80435.306666666685</c:v>
                </c:pt>
                <c:pt idx="80">
                  <c:v>83293.226666666684</c:v>
                </c:pt>
                <c:pt idx="81">
                  <c:v>86394.506666666653</c:v>
                </c:pt>
                <c:pt idx="82">
                  <c:v>89823.386666666658</c:v>
                </c:pt>
                <c:pt idx="83">
                  <c:v>93537.746666666702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3-F943-B4E0-3D80F9A51930}"/>
            </c:ext>
          </c:extLst>
        </c:ser>
        <c:ser>
          <c:idx val="2"/>
          <c:order val="2"/>
          <c:tx>
            <c:strRef>
              <c:f>KPIs!$B$23</c:f>
              <c:strCache>
                <c:ptCount val="1"/>
                <c:pt idx="0">
                  <c:v>HR Marketing cost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KPIs!$C$23:$CH$23</c:f>
              <c:numCache>
                <c:formatCode>_-* #,##0\ "CHF"_-;\-* #,##0\ "CHF"_-;_-* "-"\ "CHF"_-;_-@_-</c:formatCode>
                <c:ptCount val="84"/>
                <c:pt idx="0">
                  <c:v>9833.3333333333321</c:v>
                </c:pt>
                <c:pt idx="1">
                  <c:v>9833.3333333333321</c:v>
                </c:pt>
                <c:pt idx="2">
                  <c:v>9833.3333333333321</c:v>
                </c:pt>
                <c:pt idx="3">
                  <c:v>9833.3333333333321</c:v>
                </c:pt>
                <c:pt idx="4">
                  <c:v>9833.3333333333321</c:v>
                </c:pt>
                <c:pt idx="5">
                  <c:v>9833.3333333333321</c:v>
                </c:pt>
                <c:pt idx="6">
                  <c:v>9833.3333333333321</c:v>
                </c:pt>
                <c:pt idx="7">
                  <c:v>9833.3333333333321</c:v>
                </c:pt>
                <c:pt idx="8">
                  <c:v>9833.3333333333321</c:v>
                </c:pt>
                <c:pt idx="9">
                  <c:v>9833.3333333333321</c:v>
                </c:pt>
                <c:pt idx="10">
                  <c:v>9833.3333333333321</c:v>
                </c:pt>
                <c:pt idx="11">
                  <c:v>9833.3333333333321</c:v>
                </c:pt>
                <c:pt idx="12">
                  <c:v>9833.3333333333321</c:v>
                </c:pt>
                <c:pt idx="13">
                  <c:v>9833.3333333333321</c:v>
                </c:pt>
                <c:pt idx="14">
                  <c:v>9833.3333333333321</c:v>
                </c:pt>
                <c:pt idx="15">
                  <c:v>9833.3333333333321</c:v>
                </c:pt>
                <c:pt idx="16">
                  <c:v>9833.3333333333321</c:v>
                </c:pt>
                <c:pt idx="17">
                  <c:v>9833.3333333333321</c:v>
                </c:pt>
                <c:pt idx="18">
                  <c:v>9833.3333333333321</c:v>
                </c:pt>
                <c:pt idx="19">
                  <c:v>9833.3333333333321</c:v>
                </c:pt>
                <c:pt idx="20">
                  <c:v>9833.3333333333321</c:v>
                </c:pt>
                <c:pt idx="21">
                  <c:v>9833.3333333333321</c:v>
                </c:pt>
                <c:pt idx="22">
                  <c:v>9833.3333333333321</c:v>
                </c:pt>
                <c:pt idx="23">
                  <c:v>9833.3333333333321</c:v>
                </c:pt>
                <c:pt idx="24">
                  <c:v>9833.3333333333321</c:v>
                </c:pt>
                <c:pt idx="25">
                  <c:v>9833.3333333333321</c:v>
                </c:pt>
                <c:pt idx="26">
                  <c:v>9833.3333333333321</c:v>
                </c:pt>
                <c:pt idx="27">
                  <c:v>9833.3333333333321</c:v>
                </c:pt>
                <c:pt idx="28">
                  <c:v>9833.3333333333321</c:v>
                </c:pt>
                <c:pt idx="29">
                  <c:v>9833.3333333333321</c:v>
                </c:pt>
                <c:pt idx="30">
                  <c:v>9833.3333333333321</c:v>
                </c:pt>
                <c:pt idx="31">
                  <c:v>9833.3333333333321</c:v>
                </c:pt>
                <c:pt idx="32">
                  <c:v>9833.3333333333321</c:v>
                </c:pt>
                <c:pt idx="33">
                  <c:v>9833.3333333333321</c:v>
                </c:pt>
                <c:pt idx="34">
                  <c:v>9833.3333333333321</c:v>
                </c:pt>
                <c:pt idx="35">
                  <c:v>9833.3333333333321</c:v>
                </c:pt>
                <c:pt idx="36">
                  <c:v>9833.3333333333321</c:v>
                </c:pt>
                <c:pt idx="37">
                  <c:v>9833.3333333333321</c:v>
                </c:pt>
                <c:pt idx="38">
                  <c:v>9833.3333333333321</c:v>
                </c:pt>
                <c:pt idx="39">
                  <c:v>9833.3333333333321</c:v>
                </c:pt>
                <c:pt idx="40">
                  <c:v>9833.3333333333321</c:v>
                </c:pt>
                <c:pt idx="41">
                  <c:v>9833.3333333333321</c:v>
                </c:pt>
                <c:pt idx="42">
                  <c:v>9833.3333333333321</c:v>
                </c:pt>
                <c:pt idx="43">
                  <c:v>9833.3333333333321</c:v>
                </c:pt>
                <c:pt idx="44">
                  <c:v>9833.3333333333321</c:v>
                </c:pt>
                <c:pt idx="45">
                  <c:v>9833.3333333333321</c:v>
                </c:pt>
                <c:pt idx="46">
                  <c:v>9833.3333333333321</c:v>
                </c:pt>
                <c:pt idx="47">
                  <c:v>9833.3333333333321</c:v>
                </c:pt>
                <c:pt idx="48">
                  <c:v>9833.3333333333321</c:v>
                </c:pt>
                <c:pt idx="49">
                  <c:v>9833.3333333333321</c:v>
                </c:pt>
                <c:pt idx="50">
                  <c:v>9833.3333333333321</c:v>
                </c:pt>
                <c:pt idx="51">
                  <c:v>9833.3333333333321</c:v>
                </c:pt>
                <c:pt idx="52">
                  <c:v>9833.3333333333321</c:v>
                </c:pt>
                <c:pt idx="53">
                  <c:v>9833.3333333333321</c:v>
                </c:pt>
                <c:pt idx="54">
                  <c:v>9833.3333333333321</c:v>
                </c:pt>
                <c:pt idx="55">
                  <c:v>9833.3333333333321</c:v>
                </c:pt>
                <c:pt idx="56">
                  <c:v>9833.3333333333321</c:v>
                </c:pt>
                <c:pt idx="57">
                  <c:v>9833.3333333333321</c:v>
                </c:pt>
                <c:pt idx="58">
                  <c:v>9833.3333333333321</c:v>
                </c:pt>
                <c:pt idx="59">
                  <c:v>9833.3333333333321</c:v>
                </c:pt>
                <c:pt idx="60">
                  <c:v>9833.3333333333321</c:v>
                </c:pt>
                <c:pt idx="61">
                  <c:v>9833.3333333333321</c:v>
                </c:pt>
                <c:pt idx="62">
                  <c:v>9833.3333333333321</c:v>
                </c:pt>
                <c:pt idx="63">
                  <c:v>9833.3333333333321</c:v>
                </c:pt>
                <c:pt idx="64">
                  <c:v>9833.3333333333321</c:v>
                </c:pt>
                <c:pt idx="65">
                  <c:v>9833.3333333333321</c:v>
                </c:pt>
                <c:pt idx="66">
                  <c:v>9833.3333333333321</c:v>
                </c:pt>
                <c:pt idx="67">
                  <c:v>9833.3333333333321</c:v>
                </c:pt>
                <c:pt idx="68">
                  <c:v>9833.3333333333321</c:v>
                </c:pt>
                <c:pt idx="69">
                  <c:v>9833.3333333333321</c:v>
                </c:pt>
                <c:pt idx="70">
                  <c:v>9833.3333333333321</c:v>
                </c:pt>
                <c:pt idx="71">
                  <c:v>9833.3333333333321</c:v>
                </c:pt>
                <c:pt idx="72">
                  <c:v>9833.3333333333321</c:v>
                </c:pt>
                <c:pt idx="73">
                  <c:v>9833.3333333333321</c:v>
                </c:pt>
                <c:pt idx="74">
                  <c:v>9833.3333333333321</c:v>
                </c:pt>
                <c:pt idx="75">
                  <c:v>9833.3333333333321</c:v>
                </c:pt>
                <c:pt idx="76">
                  <c:v>9833.3333333333321</c:v>
                </c:pt>
                <c:pt idx="77">
                  <c:v>9833.3333333333321</c:v>
                </c:pt>
                <c:pt idx="78">
                  <c:v>9833.3333333333321</c:v>
                </c:pt>
                <c:pt idx="79">
                  <c:v>9833.3333333333321</c:v>
                </c:pt>
                <c:pt idx="80">
                  <c:v>9833.3333333333321</c:v>
                </c:pt>
                <c:pt idx="81">
                  <c:v>9833.3333333333321</c:v>
                </c:pt>
                <c:pt idx="82">
                  <c:v>9833.3333333333321</c:v>
                </c:pt>
                <c:pt idx="83">
                  <c:v>9833.3333333333321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3-F943-B4E0-3D80F9A51930}"/>
            </c:ext>
          </c:extLst>
        </c:ser>
        <c:ser>
          <c:idx val="3"/>
          <c:order val="3"/>
          <c:tx>
            <c:strRef>
              <c:f>KPIs!$B$24</c:f>
              <c:strCache>
                <c:ptCount val="1"/>
                <c:pt idx="0">
                  <c:v>HR G&amp;A cost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KPIs!$C$24:$CH$24</c:f>
              <c:numCache>
                <c:formatCode>_-* #,##0\ "CHF"_-;\-* #,##0\ "CHF"_-;_-* "-"\ "CHF"_-;_-@_-</c:formatCode>
                <c:ptCount val="84"/>
                <c:pt idx="0">
                  <c:v>21633.333333333332</c:v>
                </c:pt>
                <c:pt idx="1">
                  <c:v>21633.333333333332</c:v>
                </c:pt>
                <c:pt idx="2">
                  <c:v>21633.333333333332</c:v>
                </c:pt>
                <c:pt idx="3">
                  <c:v>21633.333333333332</c:v>
                </c:pt>
                <c:pt idx="4">
                  <c:v>21633.333333333332</c:v>
                </c:pt>
                <c:pt idx="5">
                  <c:v>21633.333333333332</c:v>
                </c:pt>
                <c:pt idx="6">
                  <c:v>21633.333333333332</c:v>
                </c:pt>
                <c:pt idx="7">
                  <c:v>21633.333333333332</c:v>
                </c:pt>
                <c:pt idx="8">
                  <c:v>21633.333333333332</c:v>
                </c:pt>
                <c:pt idx="9">
                  <c:v>21633.333333333332</c:v>
                </c:pt>
                <c:pt idx="10">
                  <c:v>21633.333333333332</c:v>
                </c:pt>
                <c:pt idx="11">
                  <c:v>21633.333333333332</c:v>
                </c:pt>
                <c:pt idx="12">
                  <c:v>21633.333333333332</c:v>
                </c:pt>
                <c:pt idx="13">
                  <c:v>21633.333333333332</c:v>
                </c:pt>
                <c:pt idx="14">
                  <c:v>21633.333333333332</c:v>
                </c:pt>
                <c:pt idx="15">
                  <c:v>21633.333333333332</c:v>
                </c:pt>
                <c:pt idx="16">
                  <c:v>21633.333333333332</c:v>
                </c:pt>
                <c:pt idx="17">
                  <c:v>21633.333333333332</c:v>
                </c:pt>
                <c:pt idx="18">
                  <c:v>21633.333333333332</c:v>
                </c:pt>
                <c:pt idx="19">
                  <c:v>21633.333333333332</c:v>
                </c:pt>
                <c:pt idx="20">
                  <c:v>21633.333333333332</c:v>
                </c:pt>
                <c:pt idx="21">
                  <c:v>21633.333333333332</c:v>
                </c:pt>
                <c:pt idx="22">
                  <c:v>21633.333333333332</c:v>
                </c:pt>
                <c:pt idx="23">
                  <c:v>21633.333333333332</c:v>
                </c:pt>
                <c:pt idx="24">
                  <c:v>21633.333333333332</c:v>
                </c:pt>
                <c:pt idx="25">
                  <c:v>21633.333333333332</c:v>
                </c:pt>
                <c:pt idx="26">
                  <c:v>21633.333333333332</c:v>
                </c:pt>
                <c:pt idx="27">
                  <c:v>21633.333333333332</c:v>
                </c:pt>
                <c:pt idx="28">
                  <c:v>21633.333333333332</c:v>
                </c:pt>
                <c:pt idx="29">
                  <c:v>21633.333333333332</c:v>
                </c:pt>
                <c:pt idx="30">
                  <c:v>21633.333333333332</c:v>
                </c:pt>
                <c:pt idx="31">
                  <c:v>21633.333333333332</c:v>
                </c:pt>
                <c:pt idx="32">
                  <c:v>21633.333333333332</c:v>
                </c:pt>
                <c:pt idx="33">
                  <c:v>21633.333333333332</c:v>
                </c:pt>
                <c:pt idx="34">
                  <c:v>21633.333333333332</c:v>
                </c:pt>
                <c:pt idx="35">
                  <c:v>21633.333333333332</c:v>
                </c:pt>
                <c:pt idx="36">
                  <c:v>21633.333333333332</c:v>
                </c:pt>
                <c:pt idx="37">
                  <c:v>21633.333333333332</c:v>
                </c:pt>
                <c:pt idx="38">
                  <c:v>21633.333333333332</c:v>
                </c:pt>
                <c:pt idx="39">
                  <c:v>21633.333333333332</c:v>
                </c:pt>
                <c:pt idx="40">
                  <c:v>21633.333333333332</c:v>
                </c:pt>
                <c:pt idx="41">
                  <c:v>21633.333333333332</c:v>
                </c:pt>
                <c:pt idx="42">
                  <c:v>21633.333333333332</c:v>
                </c:pt>
                <c:pt idx="43">
                  <c:v>21633.333333333332</c:v>
                </c:pt>
                <c:pt idx="44">
                  <c:v>21633.333333333332</c:v>
                </c:pt>
                <c:pt idx="45">
                  <c:v>21633.333333333332</c:v>
                </c:pt>
                <c:pt idx="46">
                  <c:v>21633.333333333332</c:v>
                </c:pt>
                <c:pt idx="47">
                  <c:v>21633.333333333332</c:v>
                </c:pt>
                <c:pt idx="48">
                  <c:v>21633.333333333332</c:v>
                </c:pt>
                <c:pt idx="49">
                  <c:v>21633.333333333332</c:v>
                </c:pt>
                <c:pt idx="50">
                  <c:v>21633.333333333332</c:v>
                </c:pt>
                <c:pt idx="51">
                  <c:v>21633.333333333332</c:v>
                </c:pt>
                <c:pt idx="52">
                  <c:v>21633.333333333332</c:v>
                </c:pt>
                <c:pt idx="53">
                  <c:v>21633.333333333332</c:v>
                </c:pt>
                <c:pt idx="54">
                  <c:v>21633.333333333332</c:v>
                </c:pt>
                <c:pt idx="55">
                  <c:v>21633.333333333332</c:v>
                </c:pt>
                <c:pt idx="56">
                  <c:v>21633.333333333332</c:v>
                </c:pt>
                <c:pt idx="57">
                  <c:v>21633.333333333332</c:v>
                </c:pt>
                <c:pt idx="58">
                  <c:v>21633.333333333332</c:v>
                </c:pt>
                <c:pt idx="59">
                  <c:v>21633.333333333332</c:v>
                </c:pt>
                <c:pt idx="60">
                  <c:v>21633.333333333332</c:v>
                </c:pt>
                <c:pt idx="61">
                  <c:v>21633.333333333332</c:v>
                </c:pt>
                <c:pt idx="62">
                  <c:v>21633.333333333332</c:v>
                </c:pt>
                <c:pt idx="63">
                  <c:v>21633.333333333332</c:v>
                </c:pt>
                <c:pt idx="64">
                  <c:v>21633.333333333332</c:v>
                </c:pt>
                <c:pt idx="65">
                  <c:v>21633.333333333332</c:v>
                </c:pt>
                <c:pt idx="66">
                  <c:v>21633.333333333332</c:v>
                </c:pt>
                <c:pt idx="67">
                  <c:v>21633.333333333332</c:v>
                </c:pt>
                <c:pt idx="68">
                  <c:v>21633.333333333332</c:v>
                </c:pt>
                <c:pt idx="69">
                  <c:v>21633.333333333332</c:v>
                </c:pt>
                <c:pt idx="70">
                  <c:v>21633.333333333332</c:v>
                </c:pt>
                <c:pt idx="71">
                  <c:v>21633.333333333332</c:v>
                </c:pt>
                <c:pt idx="72">
                  <c:v>21633.333333333332</c:v>
                </c:pt>
                <c:pt idx="73">
                  <c:v>21633.333333333332</c:v>
                </c:pt>
                <c:pt idx="74">
                  <c:v>21633.333333333332</c:v>
                </c:pt>
                <c:pt idx="75">
                  <c:v>21633.333333333332</c:v>
                </c:pt>
                <c:pt idx="76">
                  <c:v>21633.333333333332</c:v>
                </c:pt>
                <c:pt idx="77">
                  <c:v>21633.333333333332</c:v>
                </c:pt>
                <c:pt idx="78">
                  <c:v>21633.333333333332</c:v>
                </c:pt>
                <c:pt idx="79">
                  <c:v>21633.333333333332</c:v>
                </c:pt>
                <c:pt idx="80">
                  <c:v>21633.333333333332</c:v>
                </c:pt>
                <c:pt idx="81">
                  <c:v>21633.333333333332</c:v>
                </c:pt>
                <c:pt idx="82">
                  <c:v>21633.333333333332</c:v>
                </c:pt>
                <c:pt idx="83">
                  <c:v>21633.333333333332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3-F943-B4E0-3D80F9A51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9441168"/>
        <c:axId val="-2029438000"/>
      </c:areaChart>
      <c:catAx>
        <c:axId val="-20294411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438000"/>
        <c:crosses val="autoZero"/>
        <c:auto val="1"/>
        <c:lblAlgn val="ctr"/>
        <c:lblOffset val="100"/>
        <c:noMultiLvlLbl val="1"/>
      </c:catAx>
      <c:valAx>
        <c:axId val="-202943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CHF&quot;_-;\-* #\ ##0\ &quot;CHF&quot;_-;_-* &quot;-&quot;\ &quot;CHF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44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cost by category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KPIs!$B$25</c:f>
              <c:strCache>
                <c:ptCount val="1"/>
                <c:pt idx="0">
                  <c:v>HR 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KPIs!$O$25:$AL$25</c:f>
              <c:numCache>
                <c:formatCode>_-* #,##0\ "CHF"_-;\-* #,##0\ "CHF"_-;_-* "-"\ "CHF"_-;_-@_-</c:formatCode>
                <c:ptCount val="24"/>
                <c:pt idx="0">
                  <c:v>227523.66666666674</c:v>
                </c:pt>
                <c:pt idx="1">
                  <c:v>227523.66666666674</c:v>
                </c:pt>
                <c:pt idx="2">
                  <c:v>227523.66666666674</c:v>
                </c:pt>
                <c:pt idx="3">
                  <c:v>227523.66666666674</c:v>
                </c:pt>
                <c:pt idx="4">
                  <c:v>227523.66666666674</c:v>
                </c:pt>
                <c:pt idx="5">
                  <c:v>227523.66666666674</c:v>
                </c:pt>
                <c:pt idx="6">
                  <c:v>227523.66666666674</c:v>
                </c:pt>
                <c:pt idx="7">
                  <c:v>227523.66666666674</c:v>
                </c:pt>
                <c:pt idx="8">
                  <c:v>227523.66666666674</c:v>
                </c:pt>
                <c:pt idx="9">
                  <c:v>227523.66666666674</c:v>
                </c:pt>
                <c:pt idx="10">
                  <c:v>227523.66666666674</c:v>
                </c:pt>
                <c:pt idx="11">
                  <c:v>227523.66666666674</c:v>
                </c:pt>
                <c:pt idx="12">
                  <c:v>227728.02666666673</c:v>
                </c:pt>
                <c:pt idx="13">
                  <c:v>228909.14666666673</c:v>
                </c:pt>
                <c:pt idx="14">
                  <c:v>228909.14666666673</c:v>
                </c:pt>
                <c:pt idx="15">
                  <c:v>230009.14666666673</c:v>
                </c:pt>
                <c:pt idx="16">
                  <c:v>230090.26666666672</c:v>
                </c:pt>
                <c:pt idx="17">
                  <c:v>230213.50666666671</c:v>
                </c:pt>
                <c:pt idx="18">
                  <c:v>230213.50666666671</c:v>
                </c:pt>
                <c:pt idx="19">
                  <c:v>230294.62666666674</c:v>
                </c:pt>
                <c:pt idx="20">
                  <c:v>230417.86666666673</c:v>
                </c:pt>
                <c:pt idx="21">
                  <c:v>230498.98666666672</c:v>
                </c:pt>
                <c:pt idx="22">
                  <c:v>230622.22666666674</c:v>
                </c:pt>
                <c:pt idx="23">
                  <c:v>230703.34666666674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8-C14D-85E2-27631AD14CC2}"/>
            </c:ext>
          </c:extLst>
        </c:ser>
        <c:ser>
          <c:idx val="1"/>
          <c:order val="1"/>
          <c:tx>
            <c:strRef>
              <c:f>KPIs!$B$26</c:f>
              <c:strCache>
                <c:ptCount val="1"/>
                <c:pt idx="0">
                  <c:v>IT cost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KPIs!$O$26:$AL$26</c:f>
              <c:numCache>
                <c:formatCode>_-* #,##0\ "CHF"_-;\-* #,##0\ "CHF"_-;_-* "-"\ "CHF"_-;_-@_-</c:formatCode>
                <c:ptCount val="24"/>
                <c:pt idx="0">
                  <c:v>7200</c:v>
                </c:pt>
                <c:pt idx="1">
                  <c:v>7200</c:v>
                </c:pt>
                <c:pt idx="2">
                  <c:v>7200</c:v>
                </c:pt>
                <c:pt idx="3">
                  <c:v>7200</c:v>
                </c:pt>
                <c:pt idx="4">
                  <c:v>7200</c:v>
                </c:pt>
                <c:pt idx="5">
                  <c:v>7200</c:v>
                </c:pt>
                <c:pt idx="6">
                  <c:v>7200</c:v>
                </c:pt>
                <c:pt idx="7">
                  <c:v>7285</c:v>
                </c:pt>
                <c:pt idx="8">
                  <c:v>7285</c:v>
                </c:pt>
                <c:pt idx="9">
                  <c:v>7285</c:v>
                </c:pt>
                <c:pt idx="10">
                  <c:v>85</c:v>
                </c:pt>
                <c:pt idx="11">
                  <c:v>7285</c:v>
                </c:pt>
                <c:pt idx="12">
                  <c:v>7285</c:v>
                </c:pt>
                <c:pt idx="13">
                  <c:v>7550</c:v>
                </c:pt>
                <c:pt idx="14">
                  <c:v>7550</c:v>
                </c:pt>
                <c:pt idx="15">
                  <c:v>7730</c:v>
                </c:pt>
                <c:pt idx="16">
                  <c:v>7815</c:v>
                </c:pt>
                <c:pt idx="17">
                  <c:v>7815</c:v>
                </c:pt>
                <c:pt idx="18">
                  <c:v>7815</c:v>
                </c:pt>
                <c:pt idx="19">
                  <c:v>7900</c:v>
                </c:pt>
                <c:pt idx="20">
                  <c:v>7900</c:v>
                </c:pt>
                <c:pt idx="21">
                  <c:v>7985</c:v>
                </c:pt>
                <c:pt idx="22">
                  <c:v>7985</c:v>
                </c:pt>
                <c:pt idx="23">
                  <c:v>8070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8-C14D-85E2-27631AD14CC2}"/>
            </c:ext>
          </c:extLst>
        </c:ser>
        <c:ser>
          <c:idx val="2"/>
          <c:order val="2"/>
          <c:tx>
            <c:strRef>
              <c:f>KPIs!$B$27</c:f>
              <c:strCache>
                <c:ptCount val="1"/>
                <c:pt idx="0">
                  <c:v>Marketing cost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KPIs!$O$27:$AL$27</c:f>
              <c:numCache>
                <c:formatCode>_-* #,##0\ "CHF"_-;\-* #,##0\ "CHF"_-;_-* "-"\ "CHF"_-;_-@_-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450</c:v>
                </c:pt>
                <c:pt idx="6">
                  <c:v>1011.96</c:v>
                </c:pt>
                <c:pt idx="7">
                  <c:v>516</c:v>
                </c:pt>
                <c:pt idx="8">
                  <c:v>1516</c:v>
                </c:pt>
                <c:pt idx="9">
                  <c:v>516</c:v>
                </c:pt>
                <c:pt idx="10">
                  <c:v>66</c:v>
                </c:pt>
                <c:pt idx="11">
                  <c:v>0</c:v>
                </c:pt>
                <c:pt idx="12">
                  <c:v>865</c:v>
                </c:pt>
                <c:pt idx="13">
                  <c:v>931</c:v>
                </c:pt>
                <c:pt idx="14">
                  <c:v>915</c:v>
                </c:pt>
                <c:pt idx="15">
                  <c:v>981</c:v>
                </c:pt>
                <c:pt idx="16">
                  <c:v>1800</c:v>
                </c:pt>
                <c:pt idx="17">
                  <c:v>1866</c:v>
                </c:pt>
                <c:pt idx="18">
                  <c:v>2800</c:v>
                </c:pt>
                <c:pt idx="19">
                  <c:v>6900</c:v>
                </c:pt>
                <c:pt idx="20">
                  <c:v>6240</c:v>
                </c:pt>
                <c:pt idx="21">
                  <c:v>2240</c:v>
                </c:pt>
                <c:pt idx="22">
                  <c:v>2100</c:v>
                </c:pt>
                <c:pt idx="23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E8-C14D-85E2-27631AD14CC2}"/>
            </c:ext>
          </c:extLst>
        </c:ser>
        <c:ser>
          <c:idx val="3"/>
          <c:order val="3"/>
          <c:tx>
            <c:strRef>
              <c:f>KPIs!$B$28</c:f>
              <c:strCache>
                <c:ptCount val="1"/>
                <c:pt idx="0">
                  <c:v>Misc. cost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KPIs!$O$28:$AL$28</c:f>
              <c:numCache>
                <c:formatCode>_-* #,##0\ "CHF"_-;\-* #,##0\ "CHF"_-;_-* "-"\ "CHF"_-;_-@_-</c:formatCode>
                <c:ptCount val="24"/>
                <c:pt idx="0">
                  <c:v>29000</c:v>
                </c:pt>
                <c:pt idx="1">
                  <c:v>29002</c:v>
                </c:pt>
                <c:pt idx="2">
                  <c:v>29004</c:v>
                </c:pt>
                <c:pt idx="3">
                  <c:v>29006</c:v>
                </c:pt>
                <c:pt idx="4">
                  <c:v>29084.799999999999</c:v>
                </c:pt>
                <c:pt idx="5">
                  <c:v>29202</c:v>
                </c:pt>
                <c:pt idx="6">
                  <c:v>29186.58</c:v>
                </c:pt>
                <c:pt idx="7">
                  <c:v>29166.18</c:v>
                </c:pt>
                <c:pt idx="8">
                  <c:v>29168.18</c:v>
                </c:pt>
                <c:pt idx="9">
                  <c:v>29227.78</c:v>
                </c:pt>
                <c:pt idx="10">
                  <c:v>29364.18</c:v>
                </c:pt>
                <c:pt idx="11">
                  <c:v>29174.18</c:v>
                </c:pt>
                <c:pt idx="12">
                  <c:v>29556.34</c:v>
                </c:pt>
                <c:pt idx="13">
                  <c:v>30974.74</c:v>
                </c:pt>
                <c:pt idx="14">
                  <c:v>30097.3</c:v>
                </c:pt>
                <c:pt idx="15">
                  <c:v>32146.92</c:v>
                </c:pt>
                <c:pt idx="16">
                  <c:v>30820.52</c:v>
                </c:pt>
                <c:pt idx="17">
                  <c:v>31204.28</c:v>
                </c:pt>
                <c:pt idx="18">
                  <c:v>30986.3</c:v>
                </c:pt>
                <c:pt idx="19">
                  <c:v>31466.06</c:v>
                </c:pt>
                <c:pt idx="20">
                  <c:v>31132.880000000001</c:v>
                </c:pt>
                <c:pt idx="21">
                  <c:v>31526.240000000002</c:v>
                </c:pt>
                <c:pt idx="22">
                  <c:v>31653.86</c:v>
                </c:pt>
                <c:pt idx="23">
                  <c:v>31682.42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E8-C14D-85E2-27631AD14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9827184"/>
        <c:axId val="-2029800480"/>
      </c:areaChart>
      <c:catAx>
        <c:axId val="-202982718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800480"/>
        <c:crosses val="autoZero"/>
        <c:auto val="1"/>
        <c:lblAlgn val="ctr"/>
        <c:lblOffset val="100"/>
        <c:noMultiLvlLbl val="1"/>
      </c:catAx>
      <c:valAx>
        <c:axId val="-2029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CHF&quot;_-;\-* #,##0\ &quot;CHF&quot;_-;_-* &quot;-&quot;\ &quot;CHF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8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Monthly cost by category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KPIs!$B$25</c:f>
              <c:strCache>
                <c:ptCount val="1"/>
                <c:pt idx="0">
                  <c:v>HR 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KPIs!$C$25:$CH$25</c:f>
              <c:numCache>
                <c:formatCode>_-* #,##0\ "CHF"_-;\-* #,##0\ "CHF"_-;_-* "-"\ "CHF"_-;_-@_-</c:formatCode>
                <c:ptCount val="84"/>
                <c:pt idx="0">
                  <c:v>227523.66666666674</c:v>
                </c:pt>
                <c:pt idx="1">
                  <c:v>227523.66666666674</c:v>
                </c:pt>
                <c:pt idx="2">
                  <c:v>227523.66666666674</c:v>
                </c:pt>
                <c:pt idx="3">
                  <c:v>227523.66666666674</c:v>
                </c:pt>
                <c:pt idx="4">
                  <c:v>227523.66666666674</c:v>
                </c:pt>
                <c:pt idx="5">
                  <c:v>227523.66666666674</c:v>
                </c:pt>
                <c:pt idx="6">
                  <c:v>227523.66666666674</c:v>
                </c:pt>
                <c:pt idx="7">
                  <c:v>227523.66666666674</c:v>
                </c:pt>
                <c:pt idx="8">
                  <c:v>227523.66666666674</c:v>
                </c:pt>
                <c:pt idx="9">
                  <c:v>227523.66666666674</c:v>
                </c:pt>
                <c:pt idx="10">
                  <c:v>227523.66666666674</c:v>
                </c:pt>
                <c:pt idx="11">
                  <c:v>227523.66666666674</c:v>
                </c:pt>
                <c:pt idx="12">
                  <c:v>227523.66666666674</c:v>
                </c:pt>
                <c:pt idx="13">
                  <c:v>227523.66666666674</c:v>
                </c:pt>
                <c:pt idx="14">
                  <c:v>227523.66666666674</c:v>
                </c:pt>
                <c:pt idx="15">
                  <c:v>227523.66666666674</c:v>
                </c:pt>
                <c:pt idx="16">
                  <c:v>227523.66666666674</c:v>
                </c:pt>
                <c:pt idx="17">
                  <c:v>227523.66666666674</c:v>
                </c:pt>
                <c:pt idx="18">
                  <c:v>227523.66666666674</c:v>
                </c:pt>
                <c:pt idx="19">
                  <c:v>227523.66666666674</c:v>
                </c:pt>
                <c:pt idx="20">
                  <c:v>227523.66666666674</c:v>
                </c:pt>
                <c:pt idx="21">
                  <c:v>227523.66666666674</c:v>
                </c:pt>
                <c:pt idx="22">
                  <c:v>227523.66666666674</c:v>
                </c:pt>
                <c:pt idx="23">
                  <c:v>227523.66666666674</c:v>
                </c:pt>
                <c:pt idx="24">
                  <c:v>227728.02666666673</c:v>
                </c:pt>
                <c:pt idx="25">
                  <c:v>228909.14666666673</c:v>
                </c:pt>
                <c:pt idx="26">
                  <c:v>228909.14666666673</c:v>
                </c:pt>
                <c:pt idx="27">
                  <c:v>230009.14666666673</c:v>
                </c:pt>
                <c:pt idx="28">
                  <c:v>230090.26666666672</c:v>
                </c:pt>
                <c:pt idx="29">
                  <c:v>230213.50666666671</c:v>
                </c:pt>
                <c:pt idx="30">
                  <c:v>230213.50666666671</c:v>
                </c:pt>
                <c:pt idx="31">
                  <c:v>230294.62666666674</c:v>
                </c:pt>
                <c:pt idx="32">
                  <c:v>230417.86666666673</c:v>
                </c:pt>
                <c:pt idx="33">
                  <c:v>230498.98666666672</c:v>
                </c:pt>
                <c:pt idx="34">
                  <c:v>230622.22666666674</c:v>
                </c:pt>
                <c:pt idx="35">
                  <c:v>230703.34666666674</c:v>
                </c:pt>
                <c:pt idx="36">
                  <c:v>230826.58666666673</c:v>
                </c:pt>
                <c:pt idx="37">
                  <c:v>230907.70666666672</c:v>
                </c:pt>
                <c:pt idx="38">
                  <c:v>231112.06666666674</c:v>
                </c:pt>
                <c:pt idx="39">
                  <c:v>231316.42666666672</c:v>
                </c:pt>
                <c:pt idx="40">
                  <c:v>231520.78666666674</c:v>
                </c:pt>
                <c:pt idx="41">
                  <c:v>232825.14666666673</c:v>
                </c:pt>
                <c:pt idx="42">
                  <c:v>233029.50666666674</c:v>
                </c:pt>
                <c:pt idx="43">
                  <c:v>233233.86666666673</c:v>
                </c:pt>
                <c:pt idx="44">
                  <c:v>233438.22666666671</c:v>
                </c:pt>
                <c:pt idx="45">
                  <c:v>235842.58666666673</c:v>
                </c:pt>
                <c:pt idx="46">
                  <c:v>233846.94666666671</c:v>
                </c:pt>
                <c:pt idx="47">
                  <c:v>234051.30666666673</c:v>
                </c:pt>
                <c:pt idx="48">
                  <c:v>234255.66666666674</c:v>
                </c:pt>
                <c:pt idx="49">
                  <c:v>234460.02666666673</c:v>
                </c:pt>
                <c:pt idx="50">
                  <c:v>234664.38666666672</c:v>
                </c:pt>
                <c:pt idx="51">
                  <c:v>234826.62666666674</c:v>
                </c:pt>
                <c:pt idx="52">
                  <c:v>234949.86666666673</c:v>
                </c:pt>
                <c:pt idx="53">
                  <c:v>235030.98666666672</c:v>
                </c:pt>
                <c:pt idx="54">
                  <c:v>235316.46666666673</c:v>
                </c:pt>
                <c:pt idx="55">
                  <c:v>235520.82666666672</c:v>
                </c:pt>
                <c:pt idx="56">
                  <c:v>235806.30666666673</c:v>
                </c:pt>
                <c:pt idx="57">
                  <c:v>236172.90666666673</c:v>
                </c:pt>
                <c:pt idx="58">
                  <c:v>236581.62666666674</c:v>
                </c:pt>
                <c:pt idx="59">
                  <c:v>236948.22666666671</c:v>
                </c:pt>
                <c:pt idx="60">
                  <c:v>238538.06666666674</c:v>
                </c:pt>
                <c:pt idx="61">
                  <c:v>239151.14666666673</c:v>
                </c:pt>
                <c:pt idx="62">
                  <c:v>239845.34666666674</c:v>
                </c:pt>
                <c:pt idx="63">
                  <c:v>240416.30666666673</c:v>
                </c:pt>
                <c:pt idx="64">
                  <c:v>240987.26666666672</c:v>
                </c:pt>
                <c:pt idx="65">
                  <c:v>241681.46666666673</c:v>
                </c:pt>
                <c:pt idx="66">
                  <c:v>242456.78666666674</c:v>
                </c:pt>
                <c:pt idx="67">
                  <c:v>243436.46666666673</c:v>
                </c:pt>
                <c:pt idx="68">
                  <c:v>244539.38666666672</c:v>
                </c:pt>
                <c:pt idx="69">
                  <c:v>245600.18666666673</c:v>
                </c:pt>
                <c:pt idx="70">
                  <c:v>246784.22666666674</c:v>
                </c:pt>
                <c:pt idx="71">
                  <c:v>248049.38666666672</c:v>
                </c:pt>
                <c:pt idx="72">
                  <c:v>249395.66666666674</c:v>
                </c:pt>
                <c:pt idx="73">
                  <c:v>250865.18666666673</c:v>
                </c:pt>
                <c:pt idx="74">
                  <c:v>252539.06666666674</c:v>
                </c:pt>
                <c:pt idx="75">
                  <c:v>254294.06666666674</c:v>
                </c:pt>
                <c:pt idx="76">
                  <c:v>256253.42666666672</c:v>
                </c:pt>
                <c:pt idx="77">
                  <c:v>258293.90666666673</c:v>
                </c:pt>
                <c:pt idx="78">
                  <c:v>260661.98666666675</c:v>
                </c:pt>
                <c:pt idx="79">
                  <c:v>263192.30666666676</c:v>
                </c:pt>
                <c:pt idx="80">
                  <c:v>266050.22666666674</c:v>
                </c:pt>
                <c:pt idx="81">
                  <c:v>269151.50666666671</c:v>
                </c:pt>
                <c:pt idx="82">
                  <c:v>272580.38666666672</c:v>
                </c:pt>
                <c:pt idx="83">
                  <c:v>276294.74666666676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F-E24E-A36B-0C98B9C4C829}"/>
            </c:ext>
          </c:extLst>
        </c:ser>
        <c:ser>
          <c:idx val="1"/>
          <c:order val="1"/>
          <c:tx>
            <c:strRef>
              <c:f>KPIs!$B$26</c:f>
              <c:strCache>
                <c:ptCount val="1"/>
                <c:pt idx="0">
                  <c:v>IT cost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KPIs!$C$26:$CH$26</c:f>
              <c:numCache>
                <c:formatCode>_-* #,##0\ "CHF"_-;\-* #,##0\ "CHF"_-;_-* "-"\ "CHF"_-;_-@_-</c:formatCode>
                <c:ptCount val="84"/>
                <c:pt idx="0">
                  <c:v>7200</c:v>
                </c:pt>
                <c:pt idx="1">
                  <c:v>7200</c:v>
                </c:pt>
                <c:pt idx="2">
                  <c:v>7200</c:v>
                </c:pt>
                <c:pt idx="3">
                  <c:v>7200</c:v>
                </c:pt>
                <c:pt idx="4">
                  <c:v>7200</c:v>
                </c:pt>
                <c:pt idx="5">
                  <c:v>7200</c:v>
                </c:pt>
                <c:pt idx="6">
                  <c:v>7200</c:v>
                </c:pt>
                <c:pt idx="7">
                  <c:v>7200</c:v>
                </c:pt>
                <c:pt idx="8">
                  <c:v>7200</c:v>
                </c:pt>
                <c:pt idx="9">
                  <c:v>7200</c:v>
                </c:pt>
                <c:pt idx="10">
                  <c:v>7200</c:v>
                </c:pt>
                <c:pt idx="11">
                  <c:v>7200</c:v>
                </c:pt>
                <c:pt idx="12">
                  <c:v>7200</c:v>
                </c:pt>
                <c:pt idx="13">
                  <c:v>7200</c:v>
                </c:pt>
                <c:pt idx="14">
                  <c:v>7200</c:v>
                </c:pt>
                <c:pt idx="15">
                  <c:v>7200</c:v>
                </c:pt>
                <c:pt idx="16">
                  <c:v>7200</c:v>
                </c:pt>
                <c:pt idx="17">
                  <c:v>7200</c:v>
                </c:pt>
                <c:pt idx="18">
                  <c:v>7200</c:v>
                </c:pt>
                <c:pt idx="19">
                  <c:v>7285</c:v>
                </c:pt>
                <c:pt idx="20">
                  <c:v>7285</c:v>
                </c:pt>
                <c:pt idx="21">
                  <c:v>7285</c:v>
                </c:pt>
                <c:pt idx="22">
                  <c:v>85</c:v>
                </c:pt>
                <c:pt idx="23">
                  <c:v>7285</c:v>
                </c:pt>
                <c:pt idx="24">
                  <c:v>7285</c:v>
                </c:pt>
                <c:pt idx="25">
                  <c:v>7550</c:v>
                </c:pt>
                <c:pt idx="26">
                  <c:v>7550</c:v>
                </c:pt>
                <c:pt idx="27">
                  <c:v>7730</c:v>
                </c:pt>
                <c:pt idx="28">
                  <c:v>7815</c:v>
                </c:pt>
                <c:pt idx="29">
                  <c:v>7815</c:v>
                </c:pt>
                <c:pt idx="30">
                  <c:v>7815</c:v>
                </c:pt>
                <c:pt idx="31">
                  <c:v>7900</c:v>
                </c:pt>
                <c:pt idx="32">
                  <c:v>7900</c:v>
                </c:pt>
                <c:pt idx="33">
                  <c:v>7985</c:v>
                </c:pt>
                <c:pt idx="34">
                  <c:v>7985</c:v>
                </c:pt>
                <c:pt idx="35">
                  <c:v>8070</c:v>
                </c:pt>
                <c:pt idx="36">
                  <c:v>8070</c:v>
                </c:pt>
                <c:pt idx="37">
                  <c:v>8155</c:v>
                </c:pt>
                <c:pt idx="38">
                  <c:v>8240</c:v>
                </c:pt>
                <c:pt idx="39">
                  <c:v>8325</c:v>
                </c:pt>
                <c:pt idx="40">
                  <c:v>8410</c:v>
                </c:pt>
                <c:pt idx="41">
                  <c:v>8675</c:v>
                </c:pt>
                <c:pt idx="42">
                  <c:v>8760</c:v>
                </c:pt>
                <c:pt idx="43">
                  <c:v>8845</c:v>
                </c:pt>
                <c:pt idx="44">
                  <c:v>8930</c:v>
                </c:pt>
                <c:pt idx="45">
                  <c:v>9375</c:v>
                </c:pt>
                <c:pt idx="46">
                  <c:v>9100</c:v>
                </c:pt>
                <c:pt idx="47">
                  <c:v>9185</c:v>
                </c:pt>
                <c:pt idx="48">
                  <c:v>9270</c:v>
                </c:pt>
                <c:pt idx="49">
                  <c:v>9355</c:v>
                </c:pt>
                <c:pt idx="50">
                  <c:v>9440</c:v>
                </c:pt>
                <c:pt idx="51">
                  <c:v>9610</c:v>
                </c:pt>
                <c:pt idx="52">
                  <c:v>9610</c:v>
                </c:pt>
                <c:pt idx="53">
                  <c:v>9695</c:v>
                </c:pt>
                <c:pt idx="54">
                  <c:v>9865</c:v>
                </c:pt>
                <c:pt idx="55">
                  <c:v>9950</c:v>
                </c:pt>
                <c:pt idx="56">
                  <c:v>10120</c:v>
                </c:pt>
                <c:pt idx="57">
                  <c:v>10375</c:v>
                </c:pt>
                <c:pt idx="58">
                  <c:v>10545</c:v>
                </c:pt>
                <c:pt idx="59">
                  <c:v>10800</c:v>
                </c:pt>
                <c:pt idx="60">
                  <c:v>11235</c:v>
                </c:pt>
                <c:pt idx="61">
                  <c:v>11490</c:v>
                </c:pt>
                <c:pt idx="62">
                  <c:v>11830</c:v>
                </c:pt>
                <c:pt idx="63">
                  <c:v>12170</c:v>
                </c:pt>
                <c:pt idx="64">
                  <c:v>12510</c:v>
                </c:pt>
                <c:pt idx="65">
                  <c:v>12850</c:v>
                </c:pt>
                <c:pt idx="66">
                  <c:v>13275</c:v>
                </c:pt>
                <c:pt idx="67">
                  <c:v>13785</c:v>
                </c:pt>
                <c:pt idx="68">
                  <c:v>14295</c:v>
                </c:pt>
                <c:pt idx="69">
                  <c:v>14890</c:v>
                </c:pt>
                <c:pt idx="70">
                  <c:v>15485</c:v>
                </c:pt>
                <c:pt idx="71">
                  <c:v>16165</c:v>
                </c:pt>
                <c:pt idx="72">
                  <c:v>16930</c:v>
                </c:pt>
                <c:pt idx="73">
                  <c:v>17695</c:v>
                </c:pt>
                <c:pt idx="74">
                  <c:v>18545</c:v>
                </c:pt>
                <c:pt idx="75">
                  <c:v>19480</c:v>
                </c:pt>
                <c:pt idx="76">
                  <c:v>20500</c:v>
                </c:pt>
                <c:pt idx="77">
                  <c:v>21605</c:v>
                </c:pt>
                <c:pt idx="78">
                  <c:v>22795</c:v>
                </c:pt>
                <c:pt idx="79">
                  <c:v>24155</c:v>
                </c:pt>
                <c:pt idx="80">
                  <c:v>25600</c:v>
                </c:pt>
                <c:pt idx="81">
                  <c:v>27300</c:v>
                </c:pt>
                <c:pt idx="82">
                  <c:v>29085</c:v>
                </c:pt>
                <c:pt idx="83">
                  <c:v>31040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F-E24E-A36B-0C98B9C4C829}"/>
            </c:ext>
          </c:extLst>
        </c:ser>
        <c:ser>
          <c:idx val="2"/>
          <c:order val="2"/>
          <c:tx>
            <c:strRef>
              <c:f>KPIs!$B$27</c:f>
              <c:strCache>
                <c:ptCount val="1"/>
                <c:pt idx="0">
                  <c:v>Marketing cost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KPIs!$C$27:$CH$27</c:f>
              <c:numCache>
                <c:formatCode>_-* #,##0\ "CHF"_-;\-* #,##0\ "CHF"_-;_-* "-"\ "CHF"_-;_-@_-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450</c:v>
                </c:pt>
                <c:pt idx="18">
                  <c:v>1011.96</c:v>
                </c:pt>
                <c:pt idx="19">
                  <c:v>516</c:v>
                </c:pt>
                <c:pt idx="20">
                  <c:v>1516</c:v>
                </c:pt>
                <c:pt idx="21">
                  <c:v>516</c:v>
                </c:pt>
                <c:pt idx="22">
                  <c:v>66</c:v>
                </c:pt>
                <c:pt idx="23">
                  <c:v>0</c:v>
                </c:pt>
                <c:pt idx="24">
                  <c:v>865</c:v>
                </c:pt>
                <c:pt idx="25">
                  <c:v>931</c:v>
                </c:pt>
                <c:pt idx="26">
                  <c:v>915</c:v>
                </c:pt>
                <c:pt idx="27">
                  <c:v>981</c:v>
                </c:pt>
                <c:pt idx="28">
                  <c:v>1800</c:v>
                </c:pt>
                <c:pt idx="29">
                  <c:v>1866</c:v>
                </c:pt>
                <c:pt idx="30">
                  <c:v>2800</c:v>
                </c:pt>
                <c:pt idx="31">
                  <c:v>6900</c:v>
                </c:pt>
                <c:pt idx="32">
                  <c:v>6240</c:v>
                </c:pt>
                <c:pt idx="33">
                  <c:v>2240</c:v>
                </c:pt>
                <c:pt idx="34">
                  <c:v>2100</c:v>
                </c:pt>
                <c:pt idx="35">
                  <c:v>2000</c:v>
                </c:pt>
                <c:pt idx="36">
                  <c:v>3600</c:v>
                </c:pt>
                <c:pt idx="37">
                  <c:v>3600</c:v>
                </c:pt>
                <c:pt idx="38">
                  <c:v>3600</c:v>
                </c:pt>
                <c:pt idx="39">
                  <c:v>3600</c:v>
                </c:pt>
                <c:pt idx="40">
                  <c:v>8000</c:v>
                </c:pt>
                <c:pt idx="41">
                  <c:v>3600</c:v>
                </c:pt>
                <c:pt idx="42">
                  <c:v>3850</c:v>
                </c:pt>
                <c:pt idx="43">
                  <c:v>3850</c:v>
                </c:pt>
                <c:pt idx="44">
                  <c:v>18850</c:v>
                </c:pt>
                <c:pt idx="45">
                  <c:v>3850</c:v>
                </c:pt>
                <c:pt idx="46">
                  <c:v>3850</c:v>
                </c:pt>
                <c:pt idx="47">
                  <c:v>3850</c:v>
                </c:pt>
                <c:pt idx="48">
                  <c:v>6850</c:v>
                </c:pt>
                <c:pt idx="49">
                  <c:v>6850</c:v>
                </c:pt>
                <c:pt idx="50">
                  <c:v>12850</c:v>
                </c:pt>
                <c:pt idx="51">
                  <c:v>14050</c:v>
                </c:pt>
                <c:pt idx="52">
                  <c:v>6850</c:v>
                </c:pt>
                <c:pt idx="53">
                  <c:v>6850</c:v>
                </c:pt>
                <c:pt idx="54">
                  <c:v>6850</c:v>
                </c:pt>
                <c:pt idx="55">
                  <c:v>6850</c:v>
                </c:pt>
                <c:pt idx="56">
                  <c:v>25900</c:v>
                </c:pt>
                <c:pt idx="57">
                  <c:v>6850</c:v>
                </c:pt>
                <c:pt idx="58">
                  <c:v>6850</c:v>
                </c:pt>
                <c:pt idx="59">
                  <c:v>6850</c:v>
                </c:pt>
                <c:pt idx="60">
                  <c:v>9350</c:v>
                </c:pt>
                <c:pt idx="61">
                  <c:v>9350</c:v>
                </c:pt>
                <c:pt idx="62">
                  <c:v>9350</c:v>
                </c:pt>
                <c:pt idx="63">
                  <c:v>19350</c:v>
                </c:pt>
                <c:pt idx="64">
                  <c:v>9350</c:v>
                </c:pt>
                <c:pt idx="65">
                  <c:v>18350</c:v>
                </c:pt>
                <c:pt idx="66">
                  <c:v>9350</c:v>
                </c:pt>
                <c:pt idx="67">
                  <c:v>8600</c:v>
                </c:pt>
                <c:pt idx="68">
                  <c:v>31350</c:v>
                </c:pt>
                <c:pt idx="69">
                  <c:v>9350</c:v>
                </c:pt>
                <c:pt idx="70">
                  <c:v>9350</c:v>
                </c:pt>
                <c:pt idx="71">
                  <c:v>9350</c:v>
                </c:pt>
                <c:pt idx="72">
                  <c:v>12500</c:v>
                </c:pt>
                <c:pt idx="73">
                  <c:v>12500</c:v>
                </c:pt>
                <c:pt idx="74">
                  <c:v>22500</c:v>
                </c:pt>
                <c:pt idx="75">
                  <c:v>12500</c:v>
                </c:pt>
                <c:pt idx="76">
                  <c:v>21000</c:v>
                </c:pt>
                <c:pt idx="77">
                  <c:v>12500</c:v>
                </c:pt>
                <c:pt idx="78">
                  <c:v>12500</c:v>
                </c:pt>
                <c:pt idx="79">
                  <c:v>12500</c:v>
                </c:pt>
                <c:pt idx="80">
                  <c:v>42500</c:v>
                </c:pt>
                <c:pt idx="81">
                  <c:v>12500</c:v>
                </c:pt>
                <c:pt idx="82">
                  <c:v>12500</c:v>
                </c:pt>
                <c:pt idx="83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F-E24E-A36B-0C98B9C4C829}"/>
            </c:ext>
          </c:extLst>
        </c:ser>
        <c:ser>
          <c:idx val="3"/>
          <c:order val="3"/>
          <c:tx>
            <c:strRef>
              <c:f>KPIs!$B$28</c:f>
              <c:strCache>
                <c:ptCount val="1"/>
                <c:pt idx="0">
                  <c:v>Misc. cost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KPIs!$C$28:$CH$28</c:f>
              <c:numCache>
                <c:formatCode>_-* #,##0\ "CHF"_-;\-* #,##0\ "CHF"_-;_-* "-"\ "CHF"_-;_-@_-</c:formatCode>
                <c:ptCount val="84"/>
                <c:pt idx="0">
                  <c:v>70900</c:v>
                </c:pt>
                <c:pt idx="1">
                  <c:v>28900</c:v>
                </c:pt>
                <c:pt idx="2">
                  <c:v>28900</c:v>
                </c:pt>
                <c:pt idx="3">
                  <c:v>28900</c:v>
                </c:pt>
                <c:pt idx="4">
                  <c:v>28900</c:v>
                </c:pt>
                <c:pt idx="5">
                  <c:v>28900</c:v>
                </c:pt>
                <c:pt idx="6">
                  <c:v>28900</c:v>
                </c:pt>
                <c:pt idx="7">
                  <c:v>28900</c:v>
                </c:pt>
                <c:pt idx="8">
                  <c:v>28900</c:v>
                </c:pt>
                <c:pt idx="9">
                  <c:v>30461</c:v>
                </c:pt>
                <c:pt idx="10">
                  <c:v>28961</c:v>
                </c:pt>
                <c:pt idx="11">
                  <c:v>29500</c:v>
                </c:pt>
                <c:pt idx="12">
                  <c:v>29000</c:v>
                </c:pt>
                <c:pt idx="13">
                  <c:v>29002</c:v>
                </c:pt>
                <c:pt idx="14">
                  <c:v>29004</c:v>
                </c:pt>
                <c:pt idx="15">
                  <c:v>29006</c:v>
                </c:pt>
                <c:pt idx="16">
                  <c:v>29084.799999999999</c:v>
                </c:pt>
                <c:pt idx="17">
                  <c:v>29202</c:v>
                </c:pt>
                <c:pt idx="18">
                  <c:v>29186.58</c:v>
                </c:pt>
                <c:pt idx="19">
                  <c:v>29166.18</c:v>
                </c:pt>
                <c:pt idx="20">
                  <c:v>29168.18</c:v>
                </c:pt>
                <c:pt idx="21">
                  <c:v>29227.78</c:v>
                </c:pt>
                <c:pt idx="22">
                  <c:v>29364.18</c:v>
                </c:pt>
                <c:pt idx="23">
                  <c:v>29174.18</c:v>
                </c:pt>
                <c:pt idx="24">
                  <c:v>29556.34</c:v>
                </c:pt>
                <c:pt idx="25">
                  <c:v>30974.74</c:v>
                </c:pt>
                <c:pt idx="26">
                  <c:v>30097.3</c:v>
                </c:pt>
                <c:pt idx="27">
                  <c:v>32146.92</c:v>
                </c:pt>
                <c:pt idx="28">
                  <c:v>30820.52</c:v>
                </c:pt>
                <c:pt idx="29">
                  <c:v>31204.28</c:v>
                </c:pt>
                <c:pt idx="30">
                  <c:v>30986.3</c:v>
                </c:pt>
                <c:pt idx="31">
                  <c:v>31466.06</c:v>
                </c:pt>
                <c:pt idx="32">
                  <c:v>31132.880000000001</c:v>
                </c:pt>
                <c:pt idx="33">
                  <c:v>31526.240000000002</c:v>
                </c:pt>
                <c:pt idx="34">
                  <c:v>31653.86</c:v>
                </c:pt>
                <c:pt idx="35">
                  <c:v>31682.42</c:v>
                </c:pt>
                <c:pt idx="36">
                  <c:v>31964.78</c:v>
                </c:pt>
                <c:pt idx="37">
                  <c:v>32272.560000000001</c:v>
                </c:pt>
                <c:pt idx="38">
                  <c:v>32330.74</c:v>
                </c:pt>
                <c:pt idx="39">
                  <c:v>32580.92</c:v>
                </c:pt>
                <c:pt idx="40">
                  <c:v>32735.1</c:v>
                </c:pt>
                <c:pt idx="41">
                  <c:v>34619.279999999999</c:v>
                </c:pt>
                <c:pt idx="42">
                  <c:v>33723.46</c:v>
                </c:pt>
                <c:pt idx="43">
                  <c:v>33877.64</c:v>
                </c:pt>
                <c:pt idx="44">
                  <c:v>34031.82</c:v>
                </c:pt>
                <c:pt idx="45">
                  <c:v>37646</c:v>
                </c:pt>
                <c:pt idx="46">
                  <c:v>32508.98</c:v>
                </c:pt>
                <c:pt idx="47">
                  <c:v>34494.36</c:v>
                </c:pt>
                <c:pt idx="48">
                  <c:v>35060.699999999997</c:v>
                </c:pt>
                <c:pt idx="49">
                  <c:v>35166.06</c:v>
                </c:pt>
                <c:pt idx="50">
                  <c:v>35500.400000000001</c:v>
                </c:pt>
                <c:pt idx="51">
                  <c:v>35910.58</c:v>
                </c:pt>
                <c:pt idx="52">
                  <c:v>36062.519999999997</c:v>
                </c:pt>
                <c:pt idx="53">
                  <c:v>36650.620000000003</c:v>
                </c:pt>
                <c:pt idx="54">
                  <c:v>37164.980000000003</c:v>
                </c:pt>
                <c:pt idx="55">
                  <c:v>37647.480000000003</c:v>
                </c:pt>
                <c:pt idx="56">
                  <c:v>38111.599999999999</c:v>
                </c:pt>
                <c:pt idx="57">
                  <c:v>38579.74</c:v>
                </c:pt>
                <c:pt idx="58">
                  <c:v>39640.839999999997</c:v>
                </c:pt>
                <c:pt idx="59">
                  <c:v>40032.32</c:v>
                </c:pt>
                <c:pt idx="60">
                  <c:v>43582.5</c:v>
                </c:pt>
                <c:pt idx="61">
                  <c:v>43261.760000000002</c:v>
                </c:pt>
                <c:pt idx="62">
                  <c:v>44402.400000000001</c:v>
                </c:pt>
                <c:pt idx="63">
                  <c:v>45399.86</c:v>
                </c:pt>
                <c:pt idx="64">
                  <c:v>46794.26</c:v>
                </c:pt>
                <c:pt idx="65">
                  <c:v>48087.08</c:v>
                </c:pt>
                <c:pt idx="66">
                  <c:v>49576.06</c:v>
                </c:pt>
                <c:pt idx="67">
                  <c:v>51146</c:v>
                </c:pt>
                <c:pt idx="68">
                  <c:v>52748.76</c:v>
                </c:pt>
                <c:pt idx="69">
                  <c:v>54676.5</c:v>
                </c:pt>
                <c:pt idx="70">
                  <c:v>56714</c:v>
                </c:pt>
                <c:pt idx="71">
                  <c:v>58906.880000000005</c:v>
                </c:pt>
                <c:pt idx="72">
                  <c:v>63831.16</c:v>
                </c:pt>
                <c:pt idx="73">
                  <c:v>67095.12</c:v>
                </c:pt>
                <c:pt idx="74">
                  <c:v>70179.28</c:v>
                </c:pt>
                <c:pt idx="75">
                  <c:v>73759.12</c:v>
                </c:pt>
                <c:pt idx="76">
                  <c:v>77751.16</c:v>
                </c:pt>
                <c:pt idx="77">
                  <c:v>82123.540000000008</c:v>
                </c:pt>
                <c:pt idx="78">
                  <c:v>31732</c:v>
                </c:pt>
                <c:pt idx="79">
                  <c:v>31734</c:v>
                </c:pt>
                <c:pt idx="80">
                  <c:v>31736</c:v>
                </c:pt>
                <c:pt idx="81">
                  <c:v>31738</c:v>
                </c:pt>
                <c:pt idx="82">
                  <c:v>31740</c:v>
                </c:pt>
                <c:pt idx="83">
                  <c:v>31742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0F-E24E-A36B-0C98B9C4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9827184"/>
        <c:axId val="-2029800480"/>
      </c:areaChart>
      <c:catAx>
        <c:axId val="-202982718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800480"/>
        <c:crosses val="autoZero"/>
        <c:auto val="1"/>
        <c:lblAlgn val="ctr"/>
        <c:lblOffset val="100"/>
        <c:noMultiLvlLbl val="1"/>
      </c:catAx>
      <c:valAx>
        <c:axId val="-2029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CHF&quot;_-;\-* #,##0\ &quot;CHF&quot;_-;_-* &quot;-&quot;\ &quot;CHF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98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CAC (per 1 customer)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KPIs!$B$15</c:f>
              <c:strCache>
                <c:ptCount val="1"/>
                <c:pt idx="0">
                  <c:v>CAC (per 1 customer)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KPIs!$O$15:$AL$15</c:f>
              <c:numCache>
                <c:formatCode>_-* #,##0\ "CHF"_-;\-* #,##0\ "CHF"_-;_-* "-"\ "CHF"_-;_-@_-</c:formatCode>
                <c:ptCount val="24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0-2E49-A544-4B9B3E27A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324352"/>
        <c:axId val="-2129167696"/>
      </c:lineChart>
      <c:catAx>
        <c:axId val="-20333243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129167696"/>
        <c:crosses val="autoZero"/>
        <c:auto val="1"/>
        <c:lblAlgn val="ctr"/>
        <c:lblOffset val="100"/>
        <c:noMultiLvlLbl val="1"/>
      </c:catAx>
      <c:valAx>
        <c:axId val="-212916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332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Monthly Revenues Jan. Year 1 - Dec. Year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KPIs!$B$4</c:f>
              <c:strCache>
                <c:ptCount val="1"/>
                <c:pt idx="0">
                  <c:v>Total monthly revenue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KPIs!$O$4:$AL$4</c:f>
              <c:numCache>
                <c:formatCode>_-* #,##0\ "CHF"_-;\-* #,##0\ "CHF"_-;_-* "-"\ "CHF"_-;_-@_-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3840</c:v>
                </c:pt>
                <c:pt idx="6">
                  <c:v>9600</c:v>
                </c:pt>
                <c:pt idx="7">
                  <c:v>6229</c:v>
                </c:pt>
                <c:pt idx="8">
                  <c:v>5109</c:v>
                </c:pt>
                <c:pt idx="9">
                  <c:v>5109</c:v>
                </c:pt>
                <c:pt idx="10">
                  <c:v>7989</c:v>
                </c:pt>
                <c:pt idx="11">
                  <c:v>14709</c:v>
                </c:pt>
                <c:pt idx="12">
                  <c:v>5109</c:v>
                </c:pt>
                <c:pt idx="13">
                  <c:v>8257</c:v>
                </c:pt>
                <c:pt idx="14">
                  <c:v>22817</c:v>
                </c:pt>
                <c:pt idx="15">
                  <c:v>7137</c:v>
                </c:pt>
                <c:pt idx="16">
                  <c:v>13165</c:v>
                </c:pt>
                <c:pt idx="17">
                  <c:v>29046</c:v>
                </c:pt>
                <c:pt idx="18">
                  <c:v>15126</c:v>
                </c:pt>
                <c:pt idx="19">
                  <c:v>31714</c:v>
                </c:pt>
                <c:pt idx="20">
                  <c:v>20715</c:v>
                </c:pt>
                <c:pt idx="21">
                  <c:v>42103</c:v>
                </c:pt>
                <c:pt idx="22">
                  <c:v>25344</c:v>
                </c:pt>
                <c:pt idx="23">
                  <c:v>42412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B-C248-A0AC-A28357555BF1}"/>
            </c:ext>
          </c:extLst>
        </c:ser>
        <c:ser>
          <c:idx val="0"/>
          <c:order val="1"/>
          <c:tx>
            <c:strRef>
              <c:f>KPIs!$B$10</c:f>
              <c:strCache>
                <c:ptCount val="1"/>
                <c:pt idx="0">
                  <c:v>Total monthly recurring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KPIs!$O$10:$AL$10</c:f>
              <c:numCache>
                <c:formatCode>_-* #,##0\ "CHF"_-;\-* #,##0\ "CHF"_-;_-* "-"\ "CHF"_-;_-@_-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5109</c:v>
                </c:pt>
                <c:pt idx="8">
                  <c:v>5109</c:v>
                </c:pt>
                <c:pt idx="9">
                  <c:v>5109</c:v>
                </c:pt>
                <c:pt idx="10">
                  <c:v>5109</c:v>
                </c:pt>
                <c:pt idx="11">
                  <c:v>5109</c:v>
                </c:pt>
                <c:pt idx="12">
                  <c:v>5109</c:v>
                </c:pt>
                <c:pt idx="13">
                  <c:v>7137</c:v>
                </c:pt>
                <c:pt idx="14">
                  <c:v>7137</c:v>
                </c:pt>
                <c:pt idx="15">
                  <c:v>7137</c:v>
                </c:pt>
                <c:pt idx="16">
                  <c:v>9165</c:v>
                </c:pt>
                <c:pt idx="17">
                  <c:v>12246</c:v>
                </c:pt>
                <c:pt idx="18">
                  <c:v>12246</c:v>
                </c:pt>
                <c:pt idx="19">
                  <c:v>14274</c:v>
                </c:pt>
                <c:pt idx="20">
                  <c:v>17355</c:v>
                </c:pt>
                <c:pt idx="21">
                  <c:v>19383</c:v>
                </c:pt>
                <c:pt idx="22">
                  <c:v>22464</c:v>
                </c:pt>
                <c:pt idx="23">
                  <c:v>24492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B-C248-A0AC-A28357555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597952"/>
        <c:axId val="-2036299328"/>
      </c:areaChart>
      <c:catAx>
        <c:axId val="-20375979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6299328"/>
        <c:crosses val="autoZero"/>
        <c:auto val="1"/>
        <c:lblAlgn val="ctr"/>
        <c:lblOffset val="100"/>
        <c:noMultiLvlLbl val="1"/>
      </c:catAx>
      <c:valAx>
        <c:axId val="-20362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7597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CAC (per 1 customer) Year 1 - Year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KPIs!$B$15</c:f>
              <c:strCache>
                <c:ptCount val="1"/>
                <c:pt idx="0">
                  <c:v>CAC (per 1 customer)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KPIs!$C$15:$CH$15</c:f>
              <c:numCache>
                <c:formatCode>_-* #,##0\ "CHF"_-;\-* #,##0\ "CHF"_-;_-* "-"\ "CHF"_-;_-@_-</c:formatCode>
                <c:ptCount val="84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3500</c:v>
                </c:pt>
                <c:pt idx="35">
                  <c:v>3500</c:v>
                </c:pt>
                <c:pt idx="36">
                  <c:v>3500</c:v>
                </c:pt>
                <c:pt idx="37">
                  <c:v>3500</c:v>
                </c:pt>
                <c:pt idx="38">
                  <c:v>3500</c:v>
                </c:pt>
                <c:pt idx="39">
                  <c:v>3500</c:v>
                </c:pt>
                <c:pt idx="40">
                  <c:v>3500</c:v>
                </c:pt>
                <c:pt idx="41">
                  <c:v>3500</c:v>
                </c:pt>
                <c:pt idx="42">
                  <c:v>3500</c:v>
                </c:pt>
                <c:pt idx="43">
                  <c:v>3500</c:v>
                </c:pt>
                <c:pt idx="44">
                  <c:v>3500</c:v>
                </c:pt>
                <c:pt idx="45">
                  <c:v>3500</c:v>
                </c:pt>
                <c:pt idx="46">
                  <c:v>3500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3500</c:v>
                </c:pt>
                <c:pt idx="51">
                  <c:v>3500</c:v>
                </c:pt>
                <c:pt idx="52">
                  <c:v>3500</c:v>
                </c:pt>
                <c:pt idx="53">
                  <c:v>3500</c:v>
                </c:pt>
                <c:pt idx="54">
                  <c:v>3500</c:v>
                </c:pt>
                <c:pt idx="55">
                  <c:v>3500</c:v>
                </c:pt>
                <c:pt idx="56">
                  <c:v>3500</c:v>
                </c:pt>
                <c:pt idx="57">
                  <c:v>3500</c:v>
                </c:pt>
                <c:pt idx="58">
                  <c:v>3500</c:v>
                </c:pt>
                <c:pt idx="59">
                  <c:v>3500</c:v>
                </c:pt>
                <c:pt idx="60">
                  <c:v>3500</c:v>
                </c:pt>
                <c:pt idx="61">
                  <c:v>3500</c:v>
                </c:pt>
                <c:pt idx="62">
                  <c:v>3500</c:v>
                </c:pt>
                <c:pt idx="63">
                  <c:v>3500</c:v>
                </c:pt>
                <c:pt idx="64">
                  <c:v>3500</c:v>
                </c:pt>
                <c:pt idx="65">
                  <c:v>3500</c:v>
                </c:pt>
                <c:pt idx="66">
                  <c:v>3500</c:v>
                </c:pt>
                <c:pt idx="67">
                  <c:v>3500</c:v>
                </c:pt>
                <c:pt idx="68">
                  <c:v>3500</c:v>
                </c:pt>
                <c:pt idx="69">
                  <c:v>3500</c:v>
                </c:pt>
                <c:pt idx="70">
                  <c:v>3500</c:v>
                </c:pt>
                <c:pt idx="71">
                  <c:v>3500</c:v>
                </c:pt>
                <c:pt idx="72">
                  <c:v>3500</c:v>
                </c:pt>
                <c:pt idx="73">
                  <c:v>3500</c:v>
                </c:pt>
                <c:pt idx="74">
                  <c:v>3500</c:v>
                </c:pt>
                <c:pt idx="75">
                  <c:v>3500</c:v>
                </c:pt>
                <c:pt idx="76">
                  <c:v>3500</c:v>
                </c:pt>
                <c:pt idx="77">
                  <c:v>3500</c:v>
                </c:pt>
                <c:pt idx="78">
                  <c:v>3500</c:v>
                </c:pt>
                <c:pt idx="79">
                  <c:v>3500</c:v>
                </c:pt>
                <c:pt idx="80">
                  <c:v>3500</c:v>
                </c:pt>
                <c:pt idx="81">
                  <c:v>3500</c:v>
                </c:pt>
                <c:pt idx="82">
                  <c:v>3500</c:v>
                </c:pt>
                <c:pt idx="83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3-7D41-91A4-4661EE39D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324352"/>
        <c:axId val="-2129167696"/>
      </c:lineChart>
      <c:catAx>
        <c:axId val="-20333243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129167696"/>
        <c:crosses val="autoZero"/>
        <c:auto val="1"/>
        <c:lblAlgn val="ctr"/>
        <c:lblOffset val="100"/>
        <c:noMultiLvlLbl val="1"/>
      </c:catAx>
      <c:valAx>
        <c:axId val="-212916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3332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EBIT</a:t>
            </a:r>
            <a:r>
              <a:rPr lang="en-US" baseline="0"/>
              <a:t>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KPIs!$B$5</c:f>
              <c:strCache>
                <c:ptCount val="1"/>
                <c:pt idx="0">
                  <c:v>EBIT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KPIs!$C$5:$CH$5</c:f>
              <c:numCache>
                <c:formatCode>_-* #,##0\ "CHF"_-;\-* #,##0\ "CHF"_-;_-* "-"\ "CHF"_-;_-@_-</c:formatCode>
                <c:ptCount val="84"/>
                <c:pt idx="0">
                  <c:v>-305623.66666666674</c:v>
                </c:pt>
                <c:pt idx="1">
                  <c:v>-263623.66666666674</c:v>
                </c:pt>
                <c:pt idx="2">
                  <c:v>-263623.66666666674</c:v>
                </c:pt>
                <c:pt idx="3">
                  <c:v>-263623.66666666674</c:v>
                </c:pt>
                <c:pt idx="4">
                  <c:v>-263623.66666666674</c:v>
                </c:pt>
                <c:pt idx="5">
                  <c:v>-263623.66666666674</c:v>
                </c:pt>
                <c:pt idx="6">
                  <c:v>-263623.66666666674</c:v>
                </c:pt>
                <c:pt idx="7">
                  <c:v>-263623.66666666674</c:v>
                </c:pt>
                <c:pt idx="8">
                  <c:v>-263623.66666666674</c:v>
                </c:pt>
                <c:pt idx="9">
                  <c:v>-265184.66666666674</c:v>
                </c:pt>
                <c:pt idx="10">
                  <c:v>-263684.66666666674</c:v>
                </c:pt>
                <c:pt idx="11">
                  <c:v>-264223.66666666674</c:v>
                </c:pt>
                <c:pt idx="12">
                  <c:v>-263843.66666666674</c:v>
                </c:pt>
                <c:pt idx="13">
                  <c:v>-263845.66666666674</c:v>
                </c:pt>
                <c:pt idx="14">
                  <c:v>-263847.66666666674</c:v>
                </c:pt>
                <c:pt idx="15">
                  <c:v>-263849.66666666674</c:v>
                </c:pt>
                <c:pt idx="16">
                  <c:v>-263928.46666666673</c:v>
                </c:pt>
                <c:pt idx="17">
                  <c:v>-260655.66666666674</c:v>
                </c:pt>
                <c:pt idx="18">
                  <c:v>-255442.20666666672</c:v>
                </c:pt>
                <c:pt idx="19">
                  <c:v>-258381.84666666674</c:v>
                </c:pt>
                <c:pt idx="20">
                  <c:v>-260503.84666666674</c:v>
                </c:pt>
                <c:pt idx="21">
                  <c:v>-259563.44666666677</c:v>
                </c:pt>
                <c:pt idx="22">
                  <c:v>-249169.84666666674</c:v>
                </c:pt>
                <c:pt idx="23">
                  <c:v>-249393.84666666674</c:v>
                </c:pt>
                <c:pt idx="24">
                  <c:v>-260636.08750000008</c:v>
                </c:pt>
                <c:pt idx="25">
                  <c:v>-260418.60750000004</c:v>
                </c:pt>
                <c:pt idx="26">
                  <c:v>-244965.16750000004</c:v>
                </c:pt>
                <c:pt idx="27">
                  <c:v>-264040.78750000003</c:v>
                </c:pt>
                <c:pt idx="28">
                  <c:v>-257671.50750000007</c:v>
                </c:pt>
                <c:pt idx="29">
                  <c:v>-242363.50750000007</c:v>
                </c:pt>
                <c:pt idx="30">
                  <c:v>-256999.52750000003</c:v>
                </c:pt>
                <c:pt idx="31">
                  <c:v>-245157.40750000009</c:v>
                </c:pt>
                <c:pt idx="32">
                  <c:v>-255286.46750000003</c:v>
                </c:pt>
                <c:pt idx="33">
                  <c:v>-230457.94750000007</c:v>
                </c:pt>
                <c:pt idx="34">
                  <c:v>-247327.80750000005</c:v>
                </c:pt>
                <c:pt idx="35">
                  <c:v>-230354.48750000005</c:v>
                </c:pt>
                <c:pt idx="36">
                  <c:v>-226689.0777777778</c:v>
                </c:pt>
                <c:pt idx="37">
                  <c:v>-228334.97777777782</c:v>
                </c:pt>
                <c:pt idx="38">
                  <c:v>-219253.51777777786</c:v>
                </c:pt>
                <c:pt idx="39">
                  <c:v>-219004.05777777784</c:v>
                </c:pt>
                <c:pt idx="40">
                  <c:v>-211058.59777777782</c:v>
                </c:pt>
                <c:pt idx="41">
                  <c:v>-209803.13777777785</c:v>
                </c:pt>
                <c:pt idx="42">
                  <c:v>-199537.67777777783</c:v>
                </c:pt>
                <c:pt idx="43">
                  <c:v>-194872.21777777781</c:v>
                </c:pt>
                <c:pt idx="44">
                  <c:v>-205206.75777777779</c:v>
                </c:pt>
                <c:pt idx="45">
                  <c:v>-191561.29777777783</c:v>
                </c:pt>
                <c:pt idx="46">
                  <c:v>-179044.6377777778</c:v>
                </c:pt>
                <c:pt idx="47">
                  <c:v>-176210.37777777785</c:v>
                </c:pt>
                <c:pt idx="48">
                  <c:v>-176541.59444444452</c:v>
                </c:pt>
                <c:pt idx="49">
                  <c:v>-158387.31444444449</c:v>
                </c:pt>
                <c:pt idx="50">
                  <c:v>-173342.0144444445</c:v>
                </c:pt>
                <c:pt idx="51">
                  <c:v>-156668.43444444449</c:v>
                </c:pt>
                <c:pt idx="52">
                  <c:v>-143942.61444444448</c:v>
                </c:pt>
                <c:pt idx="53">
                  <c:v>-142028.83444444451</c:v>
                </c:pt>
                <c:pt idx="54">
                  <c:v>-131381.67444444448</c:v>
                </c:pt>
                <c:pt idx="55">
                  <c:v>-114244.53444444448</c:v>
                </c:pt>
                <c:pt idx="56">
                  <c:v>-131717.1344444445</c:v>
                </c:pt>
                <c:pt idx="57">
                  <c:v>-91951.874444444504</c:v>
                </c:pt>
                <c:pt idx="58">
                  <c:v>-72973.694444444511</c:v>
                </c:pt>
                <c:pt idx="59">
                  <c:v>-57461.774444444469</c:v>
                </c:pt>
                <c:pt idx="60">
                  <c:v>-53576.083333333438</c:v>
                </c:pt>
                <c:pt idx="61">
                  <c:v>-38316.423333333405</c:v>
                </c:pt>
                <c:pt idx="62">
                  <c:v>2463.7366666665721</c:v>
                </c:pt>
                <c:pt idx="63">
                  <c:v>29.316666666588389</c:v>
                </c:pt>
                <c:pt idx="64">
                  <c:v>41357.9566666666</c:v>
                </c:pt>
                <c:pt idx="65">
                  <c:v>68505.936666666588</c:v>
                </c:pt>
                <c:pt idx="66">
                  <c:v>98679.6366666666</c:v>
                </c:pt>
                <c:pt idx="67">
                  <c:v>138302.0166666666</c:v>
                </c:pt>
                <c:pt idx="68">
                  <c:v>147109.33666666661</c:v>
                </c:pt>
                <c:pt idx="69">
                  <c:v>217645.79666666657</c:v>
                </c:pt>
                <c:pt idx="70">
                  <c:v>260870.2566666666</c:v>
                </c:pt>
                <c:pt idx="71">
                  <c:v>311081.21666666662</c:v>
                </c:pt>
                <c:pt idx="72">
                  <c:v>346394.05944444431</c:v>
                </c:pt>
                <c:pt idx="73">
                  <c:v>398433.57944444433</c:v>
                </c:pt>
                <c:pt idx="74">
                  <c:v>454112.53944444429</c:v>
                </c:pt>
                <c:pt idx="75">
                  <c:v>532117.69944444438</c:v>
                </c:pt>
                <c:pt idx="76">
                  <c:v>596190.29944444436</c:v>
                </c:pt>
                <c:pt idx="77">
                  <c:v>687224.43944444438</c:v>
                </c:pt>
                <c:pt idx="78">
                  <c:v>823819.89944444434</c:v>
                </c:pt>
                <c:pt idx="79">
                  <c:v>943025.57944444439</c:v>
                </c:pt>
                <c:pt idx="80">
                  <c:v>1020328.6594444443</c:v>
                </c:pt>
                <c:pt idx="81">
                  <c:v>1174417.3794444443</c:v>
                </c:pt>
                <c:pt idx="82">
                  <c:v>1316203.4994444444</c:v>
                </c:pt>
                <c:pt idx="83">
                  <c:v>1471551.1394444443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FB-6B4A-9AA7-EE61FD28E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654080"/>
        <c:axId val="-2129020832"/>
      </c:lineChart>
      <c:catAx>
        <c:axId val="-2027654080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129020832"/>
        <c:crosses val="autoZero"/>
        <c:auto val="1"/>
        <c:lblAlgn val="ctr"/>
        <c:lblOffset val="100"/>
        <c:noMultiLvlLbl val="1"/>
      </c:catAx>
      <c:valAx>
        <c:axId val="-2129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654080"/>
        <c:crosses val="autoZero"/>
        <c:crossBetween val="between"/>
      </c:valAx>
    </c:plotArea>
    <c:plotVisOnly val="1"/>
    <c:dispBlanksAs val="gap"/>
    <c:showDLblsOverMax val="0"/>
    <c:extLst/>
  </c:chart>
  <c:spPr>
    <a:ln>
      <a:solidFill>
        <a:schemeClr val="tx1"/>
      </a:solidFill>
    </a:ln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EBIT</a:t>
            </a:r>
            <a:r>
              <a:rPr lang="en-US" baseline="0"/>
              <a:t>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KPIs!$B$5</c:f>
              <c:strCache>
                <c:ptCount val="1"/>
                <c:pt idx="0">
                  <c:v>EBIT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KPIs!$O$5:$AL$5</c:f>
              <c:numCache>
                <c:formatCode>_-* #,##0\ "CHF"_-;\-* #,##0\ "CHF"_-;_-* "-"\ "CHF"_-;_-@_-</c:formatCode>
                <c:ptCount val="24"/>
                <c:pt idx="0">
                  <c:v>-263843.66666666674</c:v>
                </c:pt>
                <c:pt idx="1">
                  <c:v>-263845.66666666674</c:v>
                </c:pt>
                <c:pt idx="2">
                  <c:v>-263847.66666666674</c:v>
                </c:pt>
                <c:pt idx="3">
                  <c:v>-263849.66666666674</c:v>
                </c:pt>
                <c:pt idx="4">
                  <c:v>-263928.46666666673</c:v>
                </c:pt>
                <c:pt idx="5">
                  <c:v>-260655.66666666674</c:v>
                </c:pt>
                <c:pt idx="6">
                  <c:v>-255442.20666666672</c:v>
                </c:pt>
                <c:pt idx="7">
                  <c:v>-258381.84666666674</c:v>
                </c:pt>
                <c:pt idx="8">
                  <c:v>-260503.84666666674</c:v>
                </c:pt>
                <c:pt idx="9">
                  <c:v>-259563.44666666677</c:v>
                </c:pt>
                <c:pt idx="10">
                  <c:v>-249169.84666666674</c:v>
                </c:pt>
                <c:pt idx="11">
                  <c:v>-249393.84666666674</c:v>
                </c:pt>
                <c:pt idx="12">
                  <c:v>-260636.08750000008</c:v>
                </c:pt>
                <c:pt idx="13">
                  <c:v>-260418.60750000004</c:v>
                </c:pt>
                <c:pt idx="14">
                  <c:v>-244965.16750000004</c:v>
                </c:pt>
                <c:pt idx="15">
                  <c:v>-264040.78750000003</c:v>
                </c:pt>
                <c:pt idx="16">
                  <c:v>-257671.50750000007</c:v>
                </c:pt>
                <c:pt idx="17">
                  <c:v>-242363.50750000007</c:v>
                </c:pt>
                <c:pt idx="18">
                  <c:v>-256999.52750000003</c:v>
                </c:pt>
                <c:pt idx="19">
                  <c:v>-245157.40750000009</c:v>
                </c:pt>
                <c:pt idx="20">
                  <c:v>-255286.46750000003</c:v>
                </c:pt>
                <c:pt idx="21">
                  <c:v>-230457.94750000007</c:v>
                </c:pt>
                <c:pt idx="22">
                  <c:v>-247327.80750000005</c:v>
                </c:pt>
                <c:pt idx="23">
                  <c:v>-230354.48750000005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ED-FE49-B048-782CC203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654080"/>
        <c:axId val="-2129020832"/>
      </c:lineChart>
      <c:catAx>
        <c:axId val="-2027654080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129020832"/>
        <c:crosses val="autoZero"/>
        <c:auto val="1"/>
        <c:lblAlgn val="ctr"/>
        <c:lblOffset val="100"/>
        <c:noMultiLvlLbl val="1"/>
      </c:catAx>
      <c:valAx>
        <c:axId val="-2129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654080"/>
        <c:crosses val="autoZero"/>
        <c:crossBetween val="between"/>
      </c:valAx>
    </c:plotArea>
    <c:plotVisOnly val="1"/>
    <c:dispBlanksAs val="gap"/>
    <c:showDLblsOverMax val="0"/>
    <c:extLst/>
  </c:chart>
  <c:spPr>
    <a:ln>
      <a:solidFill>
        <a:schemeClr val="tx1"/>
      </a:solidFill>
    </a:ln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Total</a:t>
            </a:r>
            <a:r>
              <a:rPr lang="de-DE" sz="1800" b="1" baseline="0"/>
              <a:t> Number of Customers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>
        <c:manualLayout>
          <c:layoutTarget val="inner"/>
          <c:xMode val="edge"/>
          <c:yMode val="edge"/>
          <c:x val="6.7032549075078204E-2"/>
          <c:y val="0.12239370078740155"/>
          <c:w val="0.90749241674132053"/>
          <c:h val="0.69063426554439311"/>
        </c:manualLayout>
      </c:layout>
      <c:areaChart>
        <c:grouping val="standard"/>
        <c:varyColors val="0"/>
        <c:ser>
          <c:idx val="0"/>
          <c:order val="0"/>
          <c:tx>
            <c:strRef>
              <c:f>KPIs!$B$6</c:f>
              <c:strCache>
                <c:ptCount val="1"/>
                <c:pt idx="0">
                  <c:v>Total customers Product 1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KPIs!$O$6:$AL$6</c:f>
              <c:numCache>
                <c:formatCode>_-* #,##0\ _€_-;\-* #,##0\ _€_-;_-* "-"??\ _€_-;_-@_-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5-374A-9EA4-B936B8F4EC28}"/>
            </c:ext>
          </c:extLst>
        </c:ser>
        <c:ser>
          <c:idx val="1"/>
          <c:order val="1"/>
          <c:tx>
            <c:strRef>
              <c:f>KPIs!$B$7</c:f>
              <c:strCache>
                <c:ptCount val="1"/>
                <c:pt idx="0">
                  <c:v>Total customers Product 2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KPIs!$O$7:$AL$7</c:f>
              <c:numCache>
                <c:formatCode>_-* #,##0\ _€_-;\-* #,##0\ _€_-;_-* "-"??\ _€_-;_-@_-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5-374A-9EA4-B936B8F4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580992"/>
        <c:axId val="2119187040"/>
      </c:areaChart>
      <c:catAx>
        <c:axId val="17795809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2119187040"/>
        <c:crosses val="autoZero"/>
        <c:auto val="1"/>
        <c:lblAlgn val="ctr"/>
        <c:lblOffset val="100"/>
        <c:noMultiLvlLbl val="1"/>
      </c:catAx>
      <c:valAx>
        <c:axId val="21191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79580992"/>
        <c:crosses val="autoZero"/>
        <c:crossBetween val="midCat"/>
      </c:valAx>
      <c:spPr>
        <a:solidFill>
          <a:schemeClr val="bg1"/>
        </a:solidFill>
        <a:ln w="635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Total</a:t>
            </a:r>
            <a:r>
              <a:rPr lang="de-DE" sz="1800" b="1" baseline="0"/>
              <a:t> Number of Customers </a:t>
            </a:r>
            <a:r>
              <a:rPr lang="en-US" sz="1800" b="1" i="0" u="none" strike="noStrike" baseline="0">
                <a:effectLst/>
              </a:rPr>
              <a:t>Year 1 - Year 7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>
        <c:manualLayout>
          <c:layoutTarget val="inner"/>
          <c:xMode val="edge"/>
          <c:yMode val="edge"/>
          <c:x val="0.10450175411241912"/>
          <c:y val="0.1189454249253326"/>
          <c:w val="0.87022499415295862"/>
          <c:h val="0.69408254140646208"/>
        </c:manualLayout>
      </c:layout>
      <c:areaChart>
        <c:grouping val="standard"/>
        <c:varyColors val="0"/>
        <c:ser>
          <c:idx val="0"/>
          <c:order val="0"/>
          <c:tx>
            <c:strRef>
              <c:f>KPIs!$B$6</c:f>
              <c:strCache>
                <c:ptCount val="1"/>
                <c:pt idx="0">
                  <c:v>Total customers Product 1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KPIs!$C$6:$CH$6</c:f>
              <c:numCache>
                <c:formatCode>_-* #,##0\ _€_-;\-* #,##0\ _€_-;_-* "-"??\ _€_-;_-@_-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22</c:v>
                </c:pt>
                <c:pt idx="52">
                  <c:v>22</c:v>
                </c:pt>
                <c:pt idx="53">
                  <c:v>23</c:v>
                </c:pt>
                <c:pt idx="54">
                  <c:v>25</c:v>
                </c:pt>
                <c:pt idx="55">
                  <c:v>26</c:v>
                </c:pt>
                <c:pt idx="56">
                  <c:v>28</c:v>
                </c:pt>
                <c:pt idx="57">
                  <c:v>31</c:v>
                </c:pt>
                <c:pt idx="58">
                  <c:v>33</c:v>
                </c:pt>
                <c:pt idx="59">
                  <c:v>36</c:v>
                </c:pt>
                <c:pt idx="60">
                  <c:v>39</c:v>
                </c:pt>
                <c:pt idx="61">
                  <c:v>42</c:v>
                </c:pt>
                <c:pt idx="62">
                  <c:v>46</c:v>
                </c:pt>
                <c:pt idx="63">
                  <c:v>50</c:v>
                </c:pt>
                <c:pt idx="64">
                  <c:v>54</c:v>
                </c:pt>
                <c:pt idx="65">
                  <c:v>58</c:v>
                </c:pt>
                <c:pt idx="66">
                  <c:v>63</c:v>
                </c:pt>
                <c:pt idx="67">
                  <c:v>69</c:v>
                </c:pt>
                <c:pt idx="68">
                  <c:v>75</c:v>
                </c:pt>
                <c:pt idx="69">
                  <c:v>82</c:v>
                </c:pt>
                <c:pt idx="70">
                  <c:v>89</c:v>
                </c:pt>
                <c:pt idx="71">
                  <c:v>97</c:v>
                </c:pt>
                <c:pt idx="72">
                  <c:v>106</c:v>
                </c:pt>
                <c:pt idx="73">
                  <c:v>115</c:v>
                </c:pt>
                <c:pt idx="74">
                  <c:v>125</c:v>
                </c:pt>
                <c:pt idx="75">
                  <c:v>136</c:v>
                </c:pt>
                <c:pt idx="76">
                  <c:v>148</c:v>
                </c:pt>
                <c:pt idx="77">
                  <c:v>161</c:v>
                </c:pt>
                <c:pt idx="78">
                  <c:v>175</c:v>
                </c:pt>
                <c:pt idx="79">
                  <c:v>191</c:v>
                </c:pt>
                <c:pt idx="80">
                  <c:v>208</c:v>
                </c:pt>
                <c:pt idx="81">
                  <c:v>228</c:v>
                </c:pt>
                <c:pt idx="82">
                  <c:v>249</c:v>
                </c:pt>
                <c:pt idx="83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8-134A-9A3C-88A488530F13}"/>
            </c:ext>
          </c:extLst>
        </c:ser>
        <c:ser>
          <c:idx val="1"/>
          <c:order val="1"/>
          <c:tx>
            <c:strRef>
              <c:f>KPIs!$B$7</c:f>
              <c:strCache>
                <c:ptCount val="1"/>
                <c:pt idx="0">
                  <c:v>Total customers Product 2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KPIs!$C$7:$CH$7</c:f>
              <c:numCache>
                <c:formatCode>_-* #,##0\ _€_-;\-* #,##0\ _€_-;_-* "-"??\ _€_-;_-@_-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18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  <c:pt idx="58">
                  <c:v>25</c:v>
                </c:pt>
                <c:pt idx="59">
                  <c:v>26</c:v>
                </c:pt>
                <c:pt idx="60">
                  <c:v>28</c:v>
                </c:pt>
                <c:pt idx="61">
                  <c:v>31</c:v>
                </c:pt>
                <c:pt idx="62">
                  <c:v>34</c:v>
                </c:pt>
                <c:pt idx="63">
                  <c:v>36</c:v>
                </c:pt>
                <c:pt idx="64">
                  <c:v>38</c:v>
                </c:pt>
                <c:pt idx="65">
                  <c:v>41</c:v>
                </c:pt>
                <c:pt idx="66">
                  <c:v>44</c:v>
                </c:pt>
                <c:pt idx="67">
                  <c:v>48</c:v>
                </c:pt>
                <c:pt idx="68">
                  <c:v>53</c:v>
                </c:pt>
                <c:pt idx="69">
                  <c:v>57</c:v>
                </c:pt>
                <c:pt idx="70">
                  <c:v>62</c:v>
                </c:pt>
                <c:pt idx="71">
                  <c:v>67</c:v>
                </c:pt>
                <c:pt idx="72">
                  <c:v>72</c:v>
                </c:pt>
                <c:pt idx="73">
                  <c:v>78</c:v>
                </c:pt>
                <c:pt idx="74">
                  <c:v>85</c:v>
                </c:pt>
                <c:pt idx="75">
                  <c:v>92</c:v>
                </c:pt>
                <c:pt idx="76">
                  <c:v>100</c:v>
                </c:pt>
                <c:pt idx="77">
                  <c:v>108</c:v>
                </c:pt>
                <c:pt idx="78">
                  <c:v>118</c:v>
                </c:pt>
                <c:pt idx="79">
                  <c:v>128</c:v>
                </c:pt>
                <c:pt idx="80">
                  <c:v>140</c:v>
                </c:pt>
                <c:pt idx="81">
                  <c:v>152</c:v>
                </c:pt>
                <c:pt idx="82">
                  <c:v>166</c:v>
                </c:pt>
                <c:pt idx="8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8-134A-9A3C-88A48853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580992"/>
        <c:axId val="2119187040"/>
      </c:areaChart>
      <c:catAx>
        <c:axId val="17795809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2119187040"/>
        <c:crosses val="autoZero"/>
        <c:auto val="1"/>
        <c:lblAlgn val="ctr"/>
        <c:lblOffset val="100"/>
        <c:noMultiLvlLbl val="1"/>
      </c:catAx>
      <c:valAx>
        <c:axId val="21191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79580992"/>
        <c:crosses val="autoZero"/>
        <c:crossBetween val="midCat"/>
      </c:valAx>
      <c:spPr>
        <a:solidFill>
          <a:schemeClr val="bg1"/>
        </a:solidFill>
        <a:ln w="635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MRR (month over month growth) </a:t>
            </a:r>
            <a:br>
              <a:rPr lang="en-US"/>
            </a:br>
            <a:r>
              <a:rPr lang="de-DE" sz="1800" b="1" i="0" u="none" strike="noStrike" baseline="0">
                <a:effectLst/>
              </a:rPr>
              <a:t>Jan. Year 1 - Dec. Year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KPIs!$B$11</c:f>
              <c:strCache>
                <c:ptCount val="1"/>
                <c:pt idx="0">
                  <c:v>MRR (month over month growth)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KPIs!$O$3:$AL$3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KPIs!$O$11:$AL$11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0.39694656488549618</c:v>
                </c:pt>
                <c:pt idx="14">
                  <c:v>0</c:v>
                </c:pt>
                <c:pt idx="15">
                  <c:v>0</c:v>
                </c:pt>
                <c:pt idx="16">
                  <c:v>0.28415300546448097</c:v>
                </c:pt>
                <c:pt idx="17">
                  <c:v>0.33617021276595738</c:v>
                </c:pt>
                <c:pt idx="18">
                  <c:v>0</c:v>
                </c:pt>
                <c:pt idx="19">
                  <c:v>0.16560509554140124</c:v>
                </c:pt>
                <c:pt idx="20">
                  <c:v>0.21584699453551903</c:v>
                </c:pt>
                <c:pt idx="21">
                  <c:v>0.11685393258426968</c:v>
                </c:pt>
                <c:pt idx="22">
                  <c:v>0.15895372233400407</c:v>
                </c:pt>
                <c:pt idx="23">
                  <c:v>9.0277777777777679E-2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F-1F4D-B671-A89ABCD8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945744"/>
        <c:axId val="-2086205728"/>
      </c:lineChart>
      <c:catAx>
        <c:axId val="-202794574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205728"/>
        <c:crosses val="autoZero"/>
        <c:auto val="1"/>
        <c:lblAlgn val="ctr"/>
        <c:lblOffset val="100"/>
        <c:noMultiLvlLbl val="1"/>
      </c:catAx>
      <c:valAx>
        <c:axId val="-20862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9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MRR (month over month growth)</a:t>
            </a:r>
            <a:br>
              <a:rPr lang="en-US"/>
            </a:br>
            <a:r>
              <a:rPr lang="en-US" sz="1800" b="1" i="0" u="none" strike="noStrike" baseline="0">
                <a:effectLst/>
              </a:rPr>
              <a:t>Year 1 - Year 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KPIs!$B$11</c:f>
              <c:strCache>
                <c:ptCount val="1"/>
                <c:pt idx="0">
                  <c:v>MRR (month over month growth)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KPIs!$C$3:$CH$3</c:f>
              <c:strCache>
                <c:ptCount val="8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</c:strCache>
            </c:strRef>
          </c:cat>
          <c:val>
            <c:numRef>
              <c:f>KPIs!$C$11:$CH$11</c:f>
              <c:numCache>
                <c:formatCode>0%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0.39694656488549618</c:v>
                </c:pt>
                <c:pt idx="26">
                  <c:v>0</c:v>
                </c:pt>
                <c:pt idx="27">
                  <c:v>0</c:v>
                </c:pt>
                <c:pt idx="28">
                  <c:v>0.28415300546448097</c:v>
                </c:pt>
                <c:pt idx="29">
                  <c:v>0.33617021276595738</c:v>
                </c:pt>
                <c:pt idx="30">
                  <c:v>0</c:v>
                </c:pt>
                <c:pt idx="31">
                  <c:v>0.16560509554140124</c:v>
                </c:pt>
                <c:pt idx="32">
                  <c:v>0.21584699453551903</c:v>
                </c:pt>
                <c:pt idx="33">
                  <c:v>0.11685393258426968</c:v>
                </c:pt>
                <c:pt idx="34">
                  <c:v>0.15895372233400407</c:v>
                </c:pt>
                <c:pt idx="35">
                  <c:v>9.0277777777777679E-2</c:v>
                </c:pt>
                <c:pt idx="36">
                  <c:v>0.12579617834394896</c:v>
                </c:pt>
                <c:pt idx="37">
                  <c:v>7.3550212164073647E-2</c:v>
                </c:pt>
                <c:pt idx="38">
                  <c:v>0.17259552042160742</c:v>
                </c:pt>
                <c:pt idx="39">
                  <c:v>0.14719101123595513</c:v>
                </c:pt>
                <c:pt idx="40">
                  <c:v>0.1283055827619981</c:v>
                </c:pt>
                <c:pt idx="41">
                  <c:v>0.11371527777777768</c:v>
                </c:pt>
                <c:pt idx="42">
                  <c:v>0.10210444271239294</c:v>
                </c:pt>
                <c:pt idx="43">
                  <c:v>9.2644978783592569E-2</c:v>
                </c:pt>
                <c:pt idx="44">
                  <c:v>8.4789644012944976E-2</c:v>
                </c:pt>
                <c:pt idx="45">
                  <c:v>7.8162291169451059E-2</c:v>
                </c:pt>
                <c:pt idx="46">
                  <c:v>7.2495849474266683E-2</c:v>
                </c:pt>
                <c:pt idx="47">
                  <c:v>6.759545923632615E-2</c:v>
                </c:pt>
                <c:pt idx="48">
                  <c:v>6.3315611406476568E-2</c:v>
                </c:pt>
                <c:pt idx="49">
                  <c:v>5.9545454545454568E-2</c:v>
                </c:pt>
                <c:pt idx="50">
                  <c:v>5.6199056199056185E-2</c:v>
                </c:pt>
                <c:pt idx="51">
                  <c:v>4.2242079610073091E-2</c:v>
                </c:pt>
                <c:pt idx="52">
                  <c:v>3.0787217459080196E-2</c:v>
                </c:pt>
                <c:pt idx="53">
                  <c:v>1.9659735349716545E-2</c:v>
                </c:pt>
                <c:pt idx="54">
                  <c:v>6.7853170189098977E-2</c:v>
                </c:pt>
                <c:pt idx="55">
                  <c:v>4.5486111111111116E-2</c:v>
                </c:pt>
                <c:pt idx="56">
                  <c:v>6.0777150448356076E-2</c:v>
                </c:pt>
                <c:pt idx="57">
                  <c:v>7.3575453976205463E-2</c:v>
                </c:pt>
                <c:pt idx="58">
                  <c:v>7.6407115777194612E-2</c:v>
                </c:pt>
                <c:pt idx="59">
                  <c:v>6.366838255215379E-2</c:v>
                </c:pt>
                <c:pt idx="60">
                  <c:v>7.9979623025980606E-2</c:v>
                </c:pt>
                <c:pt idx="61">
                  <c:v>9.2688679245283012E-2</c:v>
                </c:pt>
                <c:pt idx="62">
                  <c:v>9.6050075545003333E-2</c:v>
                </c:pt>
                <c:pt idx="63">
                  <c:v>7.2075620322961775E-2</c:v>
                </c:pt>
                <c:pt idx="64">
                  <c:v>6.7229977957384168E-2</c:v>
                </c:pt>
                <c:pt idx="65">
                  <c:v>7.6592082616179002E-2</c:v>
                </c:pt>
                <c:pt idx="66">
                  <c:v>7.9456434852118285E-2</c:v>
                </c:pt>
                <c:pt idx="67">
                  <c:v>9.3009478672985813E-2</c:v>
                </c:pt>
                <c:pt idx="68">
                  <c:v>9.5799457994580006E-2</c:v>
                </c:pt>
                <c:pt idx="69">
                  <c:v>8.4085569432422513E-2</c:v>
                </c:pt>
                <c:pt idx="70">
                  <c:v>8.6574654956085295E-2</c:v>
                </c:pt>
                <c:pt idx="71">
                  <c:v>8.5135418853663714E-2</c:v>
                </c:pt>
                <c:pt idx="72">
                  <c:v>8.3486504788623295E-2</c:v>
                </c:pt>
                <c:pt idx="73">
                  <c:v>8.4107142857142936E-2</c:v>
                </c:pt>
                <c:pt idx="74">
                  <c:v>8.8370943831329374E-2</c:v>
                </c:pt>
                <c:pt idx="75">
                  <c:v>8.5130533484676585E-2</c:v>
                </c:pt>
                <c:pt idx="76">
                  <c:v>8.758716875871686E-2</c:v>
                </c:pt>
                <c:pt idx="77">
                  <c:v>8.3867658373941945E-2</c:v>
                </c:pt>
                <c:pt idx="78">
                  <c:v>8.9801230477993377E-2</c:v>
                </c:pt>
                <c:pt idx="79">
                  <c:v>8.8046900445119869E-2</c:v>
                </c:pt>
                <c:pt idx="80">
                  <c:v>9.1398922370784286E-2</c:v>
                </c:pt>
                <c:pt idx="81">
                  <c:v>9.0875845675626232E-2</c:v>
                </c:pt>
                <c:pt idx="82">
                  <c:v>9.210526315789469E-2</c:v>
                </c:pt>
                <c:pt idx="83">
                  <c:v>9.1359066840610792E-2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D-E94B-A0DD-8240A288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945744"/>
        <c:axId val="-2086205728"/>
      </c:lineChart>
      <c:catAx>
        <c:axId val="-202794574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86205728"/>
        <c:crosses val="autoZero"/>
        <c:auto val="1"/>
        <c:lblAlgn val="ctr"/>
        <c:lblOffset val="100"/>
        <c:noMultiLvlLbl val="1"/>
      </c:catAx>
      <c:valAx>
        <c:axId val="-20862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9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Ending bank balance,</a:t>
            </a:r>
            <a:r>
              <a:rPr lang="en-US" baseline="0"/>
              <a:t> Loans and Equity Investments </a:t>
            </a:r>
            <a:r>
              <a:rPr lang="de-DE" sz="1800" b="1" i="0" u="none" strike="noStrike" baseline="0">
                <a:effectLst/>
              </a:rPr>
              <a:t>Jan. Year 1 - Dec. Year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KPIs!$B$16</c:f>
              <c:strCache>
                <c:ptCount val="1"/>
                <c:pt idx="0">
                  <c:v>Ending bank balance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'KPI charts'!$C$2:$AL$2</c:f>
              <c:numCache>
                <c:formatCode>General</c:formatCode>
                <c:ptCount val="36"/>
              </c:numCache>
            </c:numRef>
          </c:cat>
          <c:val>
            <c:numRef>
              <c:f>KPIs!$O$16:$AL$16</c:f>
              <c:numCache>
                <c:formatCode>_-* #,##0\ "CHF"_-;\-* #,##0\ "CHF"_-;_-* "-"\ "CHF"_-;_-@_-</c:formatCode>
                <c:ptCount val="24"/>
                <c:pt idx="0">
                  <c:v>-3070126.0000000019</c:v>
                </c:pt>
                <c:pt idx="1">
                  <c:v>-3334211.6666666688</c:v>
                </c:pt>
                <c:pt idx="2">
                  <c:v>-3598299.3333333358</c:v>
                </c:pt>
                <c:pt idx="3">
                  <c:v>-3362389.0000000028</c:v>
                </c:pt>
                <c:pt idx="4">
                  <c:v>-3626749.4666666696</c:v>
                </c:pt>
                <c:pt idx="5">
                  <c:v>-3891965.1333333366</c:v>
                </c:pt>
                <c:pt idx="6">
                  <c:v>-4157558.7900000033</c:v>
                </c:pt>
                <c:pt idx="7">
                  <c:v>-4413069.3366666706</c:v>
                </c:pt>
                <c:pt idx="8">
                  <c:v>-4668146.1333333375</c:v>
                </c:pt>
                <c:pt idx="9">
                  <c:v>-4929630.530000004</c:v>
                </c:pt>
                <c:pt idx="10">
                  <c:v>-5183577.3266666709</c:v>
                </c:pt>
                <c:pt idx="11">
                  <c:v>-5441468.1233333377</c:v>
                </c:pt>
                <c:pt idx="12">
                  <c:v>-5694975.8400000045</c:v>
                </c:pt>
                <c:pt idx="13">
                  <c:v>-5960243.3266666709</c:v>
                </c:pt>
                <c:pt idx="14">
                  <c:v>-6216193.7733333372</c:v>
                </c:pt>
                <c:pt idx="15">
                  <c:v>-6467866.8900000034</c:v>
                </c:pt>
                <c:pt idx="16">
                  <c:v>-6734186.9766666703</c:v>
                </c:pt>
                <c:pt idx="17">
                  <c:v>-6990304.4633333376</c:v>
                </c:pt>
                <c:pt idx="18">
                  <c:v>-7228318.2700000042</c:v>
                </c:pt>
                <c:pt idx="19">
                  <c:v>-7495314.6066666711</c:v>
                </c:pt>
                <c:pt idx="20">
                  <c:v>-7723111.0533333384</c:v>
                </c:pt>
                <c:pt idx="21">
                  <c:v>-7972261.8800000045</c:v>
                </c:pt>
                <c:pt idx="22">
                  <c:v>-7604115.6166666718</c:v>
                </c:pt>
                <c:pt idx="23">
                  <c:v>-7850379.9333333382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1-914A-AB75-0CB30E185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4374256"/>
        <c:axId val="-2027559648"/>
      </c:areaChart>
      <c:barChart>
        <c:barDir val="col"/>
        <c:grouping val="clustered"/>
        <c:varyColors val="0"/>
        <c:ser>
          <c:idx val="1"/>
          <c:order val="1"/>
          <c:tx>
            <c:strRef>
              <c:f>KPIs!$B$13</c:f>
              <c:strCache>
                <c:ptCount val="1"/>
                <c:pt idx="0">
                  <c:v>Loan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'KPI charts'!$C$2:$AL$2</c:f>
              <c:numCache>
                <c:formatCode>General</c:formatCode>
                <c:ptCount val="36"/>
              </c:numCache>
            </c:numRef>
          </c:cat>
          <c:val>
            <c:numRef>
              <c:f>KPIs!$O$13:$AL$13</c:f>
              <c:numCache>
                <c:formatCode>_-* #,##0\ "CHF"_-;\-* #,##0\ "CHF"_-;_-* "-"\ "CHF"_-;_-@_-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100000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11-914A-AB75-0CB30E185EB9}"/>
            </c:ext>
          </c:extLst>
        </c:ser>
        <c:ser>
          <c:idx val="2"/>
          <c:order val="2"/>
          <c:tx>
            <c:strRef>
              <c:f>KPIs!$B$14</c:f>
              <c:strCache>
                <c:ptCount val="1"/>
                <c:pt idx="0">
                  <c:v>Equity Invest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'KPI charts'!$C$2:$AL$2</c:f>
              <c:numCache>
                <c:formatCode>General</c:formatCode>
                <c:ptCount val="36"/>
              </c:numCache>
            </c:numRef>
          </c:cat>
          <c:val>
            <c:numRef>
              <c:f>KPIs!$O$14:$AL$14</c:f>
              <c:numCache>
                <c:formatCode>_-* #,##0\ "CHF"_-;\-* #,##0\ "CHF"_-;_-* "-"\ "CHF"_-;_-@_-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500000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11-914A-AB75-0CB30E185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4374256"/>
        <c:axId val="-2027559648"/>
      </c:barChart>
      <c:catAx>
        <c:axId val="-20743742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27559648"/>
        <c:crosses val="autoZero"/>
        <c:auto val="1"/>
        <c:lblAlgn val="ctr"/>
        <c:lblOffset val="100"/>
        <c:noMultiLvlLbl val="0"/>
      </c:catAx>
      <c:valAx>
        <c:axId val="-20275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-207437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ictic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63500</xdr:rowOff>
    </xdr:from>
    <xdr:to>
      <xdr:col>13</xdr:col>
      <xdr:colOff>38100</xdr:colOff>
      <xdr:row>19</xdr:row>
      <xdr:rowOff>12700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D21A01F7-5465-D84A-83AA-F7B004B1A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2</xdr:row>
      <xdr:rowOff>63500</xdr:rowOff>
    </xdr:from>
    <xdr:to>
      <xdr:col>6</xdr:col>
      <xdr:colOff>12700</xdr:colOff>
      <xdr:row>19</xdr:row>
      <xdr:rowOff>12700</xdr:rowOff>
    </xdr:to>
    <xdr:graphicFrame macro="">
      <xdr:nvGraphicFramePr>
        <xdr:cNvPr id="3" name="Diagramm 5">
          <a:extLst>
            <a:ext uri="{FF2B5EF4-FFF2-40B4-BE49-F238E27FC236}">
              <a16:creationId xmlns:a16="http://schemas.microsoft.com/office/drawing/2014/main" id="{C710B4B3-75C5-E043-8D27-E9BA15053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39</xdr:row>
      <xdr:rowOff>25401</xdr:rowOff>
    </xdr:from>
    <xdr:to>
      <xdr:col>13</xdr:col>
      <xdr:colOff>39263</xdr:colOff>
      <xdr:row>55</xdr:row>
      <xdr:rowOff>76200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B083F749-5D01-5A44-9BAB-CB2BFC74C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39</xdr:row>
      <xdr:rowOff>25400</xdr:rowOff>
    </xdr:from>
    <xdr:to>
      <xdr:col>6</xdr:col>
      <xdr:colOff>12700</xdr:colOff>
      <xdr:row>55</xdr:row>
      <xdr:rowOff>76199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1667F129-045B-184B-B4F4-4669F427B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55</xdr:row>
      <xdr:rowOff>152400</xdr:rowOff>
    </xdr:from>
    <xdr:to>
      <xdr:col>6</xdr:col>
      <xdr:colOff>12700</xdr:colOff>
      <xdr:row>73</xdr:row>
      <xdr:rowOff>177800</xdr:rowOff>
    </xdr:to>
    <xdr:graphicFrame macro="">
      <xdr:nvGraphicFramePr>
        <xdr:cNvPr id="6" name="Diagramm 4">
          <a:extLst>
            <a:ext uri="{FF2B5EF4-FFF2-40B4-BE49-F238E27FC236}">
              <a16:creationId xmlns:a16="http://schemas.microsoft.com/office/drawing/2014/main" id="{B2E94215-34EA-3244-AD0A-1623868AF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88900</xdr:colOff>
      <xdr:row>55</xdr:row>
      <xdr:rowOff>152400</xdr:rowOff>
    </xdr:from>
    <xdr:to>
      <xdr:col>13</xdr:col>
      <xdr:colOff>38100</xdr:colOff>
      <xdr:row>73</xdr:row>
      <xdr:rowOff>177800</xdr:rowOff>
    </xdr:to>
    <xdr:graphicFrame macro="">
      <xdr:nvGraphicFramePr>
        <xdr:cNvPr id="8" name="Diagramm 4">
          <a:extLst>
            <a:ext uri="{FF2B5EF4-FFF2-40B4-BE49-F238E27FC236}">
              <a16:creationId xmlns:a16="http://schemas.microsoft.com/office/drawing/2014/main" id="{7CD42DDF-4BA7-244C-9516-36018D2C8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63501</xdr:colOff>
      <xdr:row>74</xdr:row>
      <xdr:rowOff>127000</xdr:rowOff>
    </xdr:from>
    <xdr:to>
      <xdr:col>6</xdr:col>
      <xdr:colOff>0</xdr:colOff>
      <xdr:row>89</xdr:row>
      <xdr:rowOff>139700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94C35FAA-62B4-0341-8B0D-43A755A1E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101600</xdr:colOff>
      <xdr:row>74</xdr:row>
      <xdr:rowOff>127000</xdr:rowOff>
    </xdr:from>
    <xdr:to>
      <xdr:col>12</xdr:col>
      <xdr:colOff>1498599</xdr:colOff>
      <xdr:row>89</xdr:row>
      <xdr:rowOff>139700</xdr:rowOff>
    </xdr:to>
    <xdr:graphicFrame macro="">
      <xdr:nvGraphicFramePr>
        <xdr:cNvPr id="10" name="Diagramm 8">
          <a:extLst>
            <a:ext uri="{FF2B5EF4-FFF2-40B4-BE49-F238E27FC236}">
              <a16:creationId xmlns:a16="http://schemas.microsoft.com/office/drawing/2014/main" id="{496825F3-0CEE-7740-9527-8D7057019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19</xdr:row>
      <xdr:rowOff>88901</xdr:rowOff>
    </xdr:from>
    <xdr:to>
      <xdr:col>6</xdr:col>
      <xdr:colOff>12700</xdr:colOff>
      <xdr:row>38</xdr:row>
      <xdr:rowOff>139701</xdr:rowOff>
    </xdr:to>
    <xdr:graphicFrame macro="">
      <xdr:nvGraphicFramePr>
        <xdr:cNvPr id="11" name="Diagramm 9">
          <a:extLst>
            <a:ext uri="{FF2B5EF4-FFF2-40B4-BE49-F238E27FC236}">
              <a16:creationId xmlns:a16="http://schemas.microsoft.com/office/drawing/2014/main" id="{C26E2E3E-CB50-0B43-9ADA-8E683476E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76200</xdr:colOff>
      <xdr:row>19</xdr:row>
      <xdr:rowOff>88900</xdr:rowOff>
    </xdr:from>
    <xdr:to>
      <xdr:col>12</xdr:col>
      <xdr:colOff>1498600</xdr:colOff>
      <xdr:row>38</xdr:row>
      <xdr:rowOff>139700</xdr:rowOff>
    </xdr:to>
    <xdr:graphicFrame macro="">
      <xdr:nvGraphicFramePr>
        <xdr:cNvPr id="13" name="Diagramm 9">
          <a:extLst>
            <a:ext uri="{FF2B5EF4-FFF2-40B4-BE49-F238E27FC236}">
              <a16:creationId xmlns:a16="http://schemas.microsoft.com/office/drawing/2014/main" id="{4BF6670E-5B14-ED4B-A3DE-A65451DCB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63501</xdr:colOff>
      <xdr:row>90</xdr:row>
      <xdr:rowOff>50801</xdr:rowOff>
    </xdr:from>
    <xdr:to>
      <xdr:col>6</xdr:col>
      <xdr:colOff>1</xdr:colOff>
      <xdr:row>105</xdr:row>
      <xdr:rowOff>76200</xdr:rowOff>
    </xdr:to>
    <xdr:graphicFrame macro="">
      <xdr:nvGraphicFramePr>
        <xdr:cNvPr id="14" name="Diagramm 7">
          <a:extLst>
            <a:ext uri="{FF2B5EF4-FFF2-40B4-BE49-F238E27FC236}">
              <a16:creationId xmlns:a16="http://schemas.microsoft.com/office/drawing/2014/main" id="{EDDB87B1-24B0-4A46-8A48-D0096F1C6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127000</xdr:colOff>
      <xdr:row>90</xdr:row>
      <xdr:rowOff>50800</xdr:rowOff>
    </xdr:from>
    <xdr:to>
      <xdr:col>13</xdr:col>
      <xdr:colOff>12700</xdr:colOff>
      <xdr:row>105</xdr:row>
      <xdr:rowOff>76199</xdr:rowOff>
    </xdr:to>
    <xdr:graphicFrame macro="">
      <xdr:nvGraphicFramePr>
        <xdr:cNvPr id="16" name="Diagramm 7">
          <a:extLst>
            <a:ext uri="{FF2B5EF4-FFF2-40B4-BE49-F238E27FC236}">
              <a16:creationId xmlns:a16="http://schemas.microsoft.com/office/drawing/2014/main" id="{DBFF2B0F-5B76-7743-867C-332A8BAFF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76200</xdr:colOff>
      <xdr:row>105</xdr:row>
      <xdr:rowOff>190500</xdr:rowOff>
    </xdr:from>
    <xdr:to>
      <xdr:col>6</xdr:col>
      <xdr:colOff>12700</xdr:colOff>
      <xdr:row>124</xdr:row>
      <xdr:rowOff>152400</xdr:rowOff>
    </xdr:to>
    <xdr:graphicFrame macro="">
      <xdr:nvGraphicFramePr>
        <xdr:cNvPr id="17" name="Diagramm 10">
          <a:extLst>
            <a:ext uri="{FF2B5EF4-FFF2-40B4-BE49-F238E27FC236}">
              <a16:creationId xmlns:a16="http://schemas.microsoft.com/office/drawing/2014/main" id="{8925F4E3-B23A-2441-A0E8-13D1DC003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127000</xdr:colOff>
      <xdr:row>106</xdr:row>
      <xdr:rowOff>0</xdr:rowOff>
    </xdr:from>
    <xdr:to>
      <xdr:col>13</xdr:col>
      <xdr:colOff>12700</xdr:colOff>
      <xdr:row>124</xdr:row>
      <xdr:rowOff>165100</xdr:rowOff>
    </xdr:to>
    <xdr:graphicFrame macro="">
      <xdr:nvGraphicFramePr>
        <xdr:cNvPr id="18" name="Diagramm 10">
          <a:extLst>
            <a:ext uri="{FF2B5EF4-FFF2-40B4-BE49-F238E27FC236}">
              <a16:creationId xmlns:a16="http://schemas.microsoft.com/office/drawing/2014/main" id="{0F95DB59-93C7-614C-91A7-4CC4E257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76200</xdr:colOff>
      <xdr:row>125</xdr:row>
      <xdr:rowOff>50801</xdr:rowOff>
    </xdr:from>
    <xdr:to>
      <xdr:col>6</xdr:col>
      <xdr:colOff>25400</xdr:colOff>
      <xdr:row>144</xdr:row>
      <xdr:rowOff>1</xdr:rowOff>
    </xdr:to>
    <xdr:graphicFrame macro="">
      <xdr:nvGraphicFramePr>
        <xdr:cNvPr id="19" name="Diagramm 6">
          <a:extLst>
            <a:ext uri="{FF2B5EF4-FFF2-40B4-BE49-F238E27FC236}">
              <a16:creationId xmlns:a16="http://schemas.microsoft.com/office/drawing/2014/main" id="{F2A68894-7689-4546-AC23-800EBCB7F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127000</xdr:colOff>
      <xdr:row>125</xdr:row>
      <xdr:rowOff>63500</xdr:rowOff>
    </xdr:from>
    <xdr:to>
      <xdr:col>13</xdr:col>
      <xdr:colOff>25400</xdr:colOff>
      <xdr:row>144</xdr:row>
      <xdr:rowOff>12700</xdr:rowOff>
    </xdr:to>
    <xdr:graphicFrame macro="">
      <xdr:nvGraphicFramePr>
        <xdr:cNvPr id="20" name="Diagramm 6">
          <a:extLst>
            <a:ext uri="{FF2B5EF4-FFF2-40B4-BE49-F238E27FC236}">
              <a16:creationId xmlns:a16="http://schemas.microsoft.com/office/drawing/2014/main" id="{61A53A1F-2FDD-D84B-8F73-609BBDAB0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76200</xdr:colOff>
      <xdr:row>144</xdr:row>
      <xdr:rowOff>76200</xdr:rowOff>
    </xdr:from>
    <xdr:to>
      <xdr:col>6</xdr:col>
      <xdr:colOff>25400</xdr:colOff>
      <xdr:row>163</xdr:row>
      <xdr:rowOff>25400</xdr:rowOff>
    </xdr:to>
    <xdr:graphicFrame macro="">
      <xdr:nvGraphicFramePr>
        <xdr:cNvPr id="21" name="Diagramm 3">
          <a:extLst>
            <a:ext uri="{FF2B5EF4-FFF2-40B4-BE49-F238E27FC236}">
              <a16:creationId xmlns:a16="http://schemas.microsoft.com/office/drawing/2014/main" id="{6E9127F5-35E6-CD4A-8E09-B8B38D96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127000</xdr:colOff>
      <xdr:row>144</xdr:row>
      <xdr:rowOff>76200</xdr:rowOff>
    </xdr:from>
    <xdr:to>
      <xdr:col>13</xdr:col>
      <xdr:colOff>25400</xdr:colOff>
      <xdr:row>163</xdr:row>
      <xdr:rowOff>25400</xdr:rowOff>
    </xdr:to>
    <xdr:graphicFrame macro="">
      <xdr:nvGraphicFramePr>
        <xdr:cNvPr id="22" name="Diagramm 3">
          <a:extLst>
            <a:ext uri="{FF2B5EF4-FFF2-40B4-BE49-F238E27FC236}">
              <a16:creationId xmlns:a16="http://schemas.microsoft.com/office/drawing/2014/main" id="{4A0661A1-8521-F340-8AFD-897C7959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76200</xdr:colOff>
      <xdr:row>163</xdr:row>
      <xdr:rowOff>101600</xdr:rowOff>
    </xdr:from>
    <xdr:to>
      <xdr:col>6</xdr:col>
      <xdr:colOff>12700</xdr:colOff>
      <xdr:row>180</xdr:row>
      <xdr:rowOff>50800</xdr:rowOff>
    </xdr:to>
    <xdr:graphicFrame macro="">
      <xdr:nvGraphicFramePr>
        <xdr:cNvPr id="23" name="Diagramm 1">
          <a:extLst>
            <a:ext uri="{FF2B5EF4-FFF2-40B4-BE49-F238E27FC236}">
              <a16:creationId xmlns:a16="http://schemas.microsoft.com/office/drawing/2014/main" id="{716F83CE-DD23-F144-B1DE-0FF174E79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127000</xdr:colOff>
      <xdr:row>163</xdr:row>
      <xdr:rowOff>114300</xdr:rowOff>
    </xdr:from>
    <xdr:to>
      <xdr:col>13</xdr:col>
      <xdr:colOff>12700</xdr:colOff>
      <xdr:row>180</xdr:row>
      <xdr:rowOff>63500</xdr:rowOff>
    </xdr:to>
    <xdr:graphicFrame macro="">
      <xdr:nvGraphicFramePr>
        <xdr:cNvPr id="24" name="Diagramm 1">
          <a:extLst>
            <a:ext uri="{FF2B5EF4-FFF2-40B4-BE49-F238E27FC236}">
              <a16:creationId xmlns:a16="http://schemas.microsoft.com/office/drawing/2014/main" id="{9041AC54-B633-BF4B-88BB-0AF1BF546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304801</xdr:colOff>
      <xdr:row>0</xdr:row>
      <xdr:rowOff>145472</xdr:rowOff>
    </xdr:from>
    <xdr:to>
      <xdr:col>6</xdr:col>
      <xdr:colOff>76201</xdr:colOff>
      <xdr:row>2</xdr:row>
      <xdr:rowOff>126999</xdr:rowOff>
    </xdr:to>
    <xdr:pic>
      <xdr:nvPicPr>
        <xdr:cNvPr id="2" name="Bi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C6CB7-69E2-CB4A-84A0-71D491E53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6801" y="145472"/>
          <a:ext cx="1422400" cy="38792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263525</xdr:colOff>
      <xdr:row>20</xdr:row>
      <xdr:rowOff>75583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A1C8FF5D-C559-A045-BBA4-02B9CFC0370F}"/>
            </a:ext>
          </a:extLst>
        </xdr:cNvPr>
        <xdr:cNvSpPr/>
      </xdr:nvSpPr>
      <xdr:spPr>
        <a:xfrm>
          <a:off x="0" y="0"/>
          <a:ext cx="5216525" cy="413958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123825" dist="38100" dir="2700000" sx="102000" sy="102000" algn="tl" rotWithShape="0">
            <a:srgbClr val="000000">
              <a:alpha val="43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521437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latin typeface="Alleyn Regular"/>
          </a:endParaRPr>
        </a:p>
      </xdr:txBody>
    </xdr:sp>
    <xdr:clientData/>
  </xdr:twoCellAnchor>
  <xdr:twoCellAnchor editAs="oneCell">
    <xdr:from>
      <xdr:col>4</xdr:col>
      <xdr:colOff>228601</xdr:colOff>
      <xdr:row>1</xdr:row>
      <xdr:rowOff>43872</xdr:rowOff>
    </xdr:from>
    <xdr:to>
      <xdr:col>6</xdr:col>
      <xdr:colOff>1</xdr:colOff>
      <xdr:row>3</xdr:row>
      <xdr:rowOff>25399</xdr:rowOff>
    </xdr:to>
    <xdr:pic>
      <xdr:nvPicPr>
        <xdr:cNvPr id="4" name="Bild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339CA-201B-C848-A8B9-0A93FA32F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0601" y="247072"/>
          <a:ext cx="1422400" cy="387927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</xdr:row>
      <xdr:rowOff>63500</xdr:rowOff>
    </xdr:from>
    <xdr:to>
      <xdr:col>4</xdr:col>
      <xdr:colOff>0</xdr:colOff>
      <xdr:row>19</xdr:row>
      <xdr:rowOff>12700</xdr:rowOff>
    </xdr:to>
    <xdr:sp macro="" textlink="">
      <xdr:nvSpPr>
        <xdr:cNvPr id="5" name="Textfeld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7EE61-49EF-584C-BFE8-6EC2ED688614}"/>
            </a:ext>
          </a:extLst>
        </xdr:cNvPr>
        <xdr:cNvSpPr txBox="1"/>
      </xdr:nvSpPr>
      <xdr:spPr>
        <a:xfrm>
          <a:off x="266700" y="266700"/>
          <a:ext cx="3035300" cy="360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financial</a:t>
          </a:r>
          <a:r>
            <a:rPr lang="de-D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planning t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emplate is provided for free by Swiss ICT Investor Club (SICTIC)</a:t>
          </a:r>
          <a:r>
            <a:rPr lang="de-DE"/>
            <a:t> </a:t>
          </a:r>
          <a:br>
            <a:rPr lang="de-DE"/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info@sictic.ch,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www.sictic.ch</a:t>
          </a:r>
        </a:p>
        <a:p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Author:</a:t>
          </a:r>
          <a:r>
            <a:rPr lang="de-D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Gerrit Ellerwald</a:t>
          </a:r>
          <a:endParaRPr lang="de-DE"/>
        </a:p>
        <a:p>
          <a:r>
            <a:rPr lang="de-DE" b="1"/>
            <a:t>Modifications</a:t>
          </a:r>
          <a:r>
            <a:rPr lang="de-DE" b="1" baseline="0"/>
            <a:t> for Switzerland by SICTIC.	</a:t>
          </a:r>
          <a:endParaRPr lang="de-DE" b="1"/>
        </a:p>
        <a:p>
          <a:r>
            <a:rPr lang="de-DE" b="1"/>
            <a:t>Version: August 12th, 2020</a:t>
          </a:r>
          <a:br>
            <a:rPr lang="de-DE"/>
          </a:br>
          <a:endParaRPr lang="de-DE"/>
        </a:p>
        <a:p>
          <a:r>
            <a:rPr lang="de-DE" b="1"/>
            <a:t>Disclaimer: </a:t>
          </a: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Swiss ICT Investor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Club (SICTIC) and Gerrit Ellerwald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not responsible for any consequences arising out of the use of this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spreadsheet template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and do not accept any liability for any loss or damages incurred. </a:t>
          </a:r>
        </a:p>
        <a:p>
          <a:endParaRPr lang="de-D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Copyright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DE"/>
        </a:p>
        <a:p>
          <a:r>
            <a:rPr lang="en-US" sz="1100"/>
            <a:t>              </a:t>
          </a:r>
        </a:p>
        <a:p>
          <a:r>
            <a:rPr lang="en-US" sz="1100"/>
            <a:t>Distributed under the Creative Commons 4.0 Attribution-NonCommercial 4.0 International Licence</a:t>
          </a:r>
          <a:r>
            <a:rPr lang="en-US" sz="1100" baseline="0"/>
            <a:t> (CC-BY-NC-4.0)</a:t>
          </a:r>
          <a:endParaRPr lang="de-DE" sz="1100"/>
        </a:p>
      </xdr:txBody>
    </xdr:sp>
    <xdr:clientData/>
  </xdr:twoCellAnchor>
  <xdr:twoCellAnchor editAs="oneCell">
    <xdr:from>
      <xdr:col>1</xdr:col>
      <xdr:colOff>215900</xdr:colOff>
      <xdr:row>14</xdr:row>
      <xdr:rowOff>25399</xdr:rowOff>
    </xdr:from>
    <xdr:to>
      <xdr:col>2</xdr:col>
      <xdr:colOff>76200</xdr:colOff>
      <xdr:row>15</xdr:row>
      <xdr:rowOff>66600</xdr:rowOff>
    </xdr:to>
    <xdr:pic>
      <xdr:nvPicPr>
        <xdr:cNvPr id="6" name="Picture 5" descr="Creative Commons License">
          <a:extLst>
            <a:ext uri="{FF2B5EF4-FFF2-40B4-BE49-F238E27FC236}">
              <a16:creationId xmlns:a16="http://schemas.microsoft.com/office/drawing/2014/main" id="{416F903D-D1D7-554C-A1A4-4443C7B2289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2870199"/>
          <a:ext cx="685800" cy="244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tharinablum/Dropbox/leadtributor/Gescha&#776;ftsfu&#776;hrung/Personal/C:/Users/Gerrit/Desktop/12_09_2011%20-%20Gr&#252;nspar%20Liquidit&#228;tsplanung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errit/Desktop/12_09_2011%20-%20Gr&#252;nspar%20Liquidit&#228;tsplanung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bedarf"/>
      <sheetName val="Kostenplan"/>
      <sheetName val="Umsatzpla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2016"/>
      <sheetName val="2017"/>
      <sheetName val="2018"/>
      <sheetName val="2019"/>
      <sheetName val="2020"/>
      <sheetName val="2021"/>
      <sheetName val="2022"/>
      <sheetName val="Umsätze"/>
      <sheetName val="HR"/>
      <sheetName val="IT"/>
      <sheetName val="Marketing"/>
      <sheetName val="Sonstiges"/>
      <sheetName val="Wochen"/>
      <sheetName val="Monat"/>
      <sheetName val="Kostenplan"/>
      <sheetName val="Kapitalbedarf"/>
      <sheetName val="Umsatzplan"/>
      <sheetName val="Rentabilität"/>
    </sheetNames>
    <sheetDataSet>
      <sheetData sheetId="0" refreshError="1"/>
      <sheetData sheetId="1" refreshError="1">
        <row r="15">
          <cell r="E15">
            <v>0</v>
          </cell>
          <cell r="G15">
            <v>0</v>
          </cell>
        </row>
        <row r="29">
          <cell r="E29">
            <v>0</v>
          </cell>
          <cell r="G29">
            <v>0</v>
          </cell>
        </row>
        <row r="44">
          <cell r="C44" t="str">
            <v>Porto, Tel, Internet</v>
          </cell>
          <cell r="E44">
            <v>0</v>
          </cell>
          <cell r="G44">
            <v>0</v>
          </cell>
        </row>
      </sheetData>
      <sheetData sheetId="2">
        <row r="15">
          <cell r="E15">
            <v>320238.66765824991</v>
          </cell>
        </row>
      </sheetData>
      <sheetData sheetId="3"/>
      <sheetData sheetId="4">
        <row r="140">
          <cell r="C140">
            <v>563244.42499999993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showGridLines="0" tabSelected="1" zoomScale="85" zoomScaleNormal="85" zoomScalePageLayoutView="120" workbookViewId="0">
      <pane ySplit="5" topLeftCell="A6" activePane="bottomLeft" state="frozen"/>
      <selection activeCell="LS39" sqref="LS39"/>
      <selection pane="bottomLeft" activeCell="E33" sqref="E33"/>
    </sheetView>
  </sheetViews>
  <sheetFormatPr baseColWidth="10" defaultColWidth="10" defaultRowHeight="15"/>
  <cols>
    <col min="1" max="1" width="34.6640625" style="4" bestFit="1" customWidth="1"/>
    <col min="2" max="2" width="13" style="4" bestFit="1" customWidth="1"/>
    <col min="3" max="3" width="13.83203125" style="5" customWidth="1"/>
    <col min="4" max="5" width="13" style="5" bestFit="1" customWidth="1"/>
    <col min="6" max="6" width="16.33203125" style="5" bestFit="1" customWidth="1"/>
    <col min="7" max="7" width="12.5" style="4" bestFit="1" customWidth="1"/>
    <col min="8" max="8" width="13.5" style="4" bestFit="1" customWidth="1"/>
    <col min="9" max="16384" width="10" style="4"/>
  </cols>
  <sheetData>
    <row r="1" spans="1:10" ht="29">
      <c r="A1" s="721" t="s">
        <v>26</v>
      </c>
      <c r="B1" s="721"/>
      <c r="C1" s="721" t="s">
        <v>300</v>
      </c>
      <c r="D1" s="721"/>
      <c r="E1" s="721"/>
      <c r="F1" s="729" t="s">
        <v>298</v>
      </c>
      <c r="G1" s="729" t="s">
        <v>290</v>
      </c>
      <c r="H1" s="730">
        <v>44055</v>
      </c>
    </row>
    <row r="2" spans="1:10">
      <c r="A2" s="8"/>
      <c r="B2" s="8"/>
    </row>
    <row r="3" spans="1:10">
      <c r="A3" s="739" t="s">
        <v>301</v>
      </c>
      <c r="B3" s="740">
        <v>2020</v>
      </c>
    </row>
    <row r="4" spans="1:10" ht="16" thickBot="1">
      <c r="A4" s="8"/>
      <c r="B4" s="8"/>
    </row>
    <row r="5" spans="1:10">
      <c r="A5" s="280"/>
      <c r="B5" s="281">
        <f>IF($B$3="","Year 1",$B$3)</f>
        <v>2020</v>
      </c>
      <c r="C5" s="281">
        <f>IF($B$3="","Year 2",$B$3+1)</f>
        <v>2021</v>
      </c>
      <c r="D5" s="281">
        <f>IF($B$3="","Year 3",$B$3+2)</f>
        <v>2022</v>
      </c>
      <c r="E5" s="281">
        <f>IF($B$3="","Year 4",$B$3+3)</f>
        <v>2023</v>
      </c>
      <c r="F5" s="281">
        <f>IF($B$3="","Year 5",$B$3+4)</f>
        <v>2024</v>
      </c>
      <c r="G5" s="281">
        <f>IF($B$3="","Year 6",$B$3+5)</f>
        <v>2025</v>
      </c>
      <c r="H5" s="281">
        <f>IF($B$3="","Year 7",$B$3+6)</f>
        <v>2026</v>
      </c>
    </row>
    <row r="6" spans="1:10">
      <c r="A6" s="283" t="s">
        <v>153</v>
      </c>
      <c r="B6" s="494">
        <f>'Year 1'!$Q$4</f>
        <v>0</v>
      </c>
      <c r="C6" s="494">
        <f>'Year 2'!$Q$4</f>
        <v>11680</v>
      </c>
      <c r="D6" s="494">
        <f>'Year 3'!$Q$4</f>
        <v>33440</v>
      </c>
      <c r="E6" s="494">
        <f>'Year 4'!$Q$4</f>
        <v>87200</v>
      </c>
      <c r="F6" s="494">
        <f>'Year 5'!$Q$4</f>
        <v>211680</v>
      </c>
      <c r="G6" s="494">
        <f>'Year 6'!$Q$4</f>
        <v>661280</v>
      </c>
      <c r="H6" s="495">
        <f>'Year 7'!$Q$4</f>
        <v>1926240</v>
      </c>
    </row>
    <row r="7" spans="1:10">
      <c r="A7" s="283" t="s">
        <v>154</v>
      </c>
      <c r="B7" s="494">
        <f ca="1">'Year 1'!$Q$5</f>
        <v>0</v>
      </c>
      <c r="C7" s="494">
        <f ca="1">'Year 2'!$Q$5</f>
        <v>10140</v>
      </c>
      <c r="D7" s="494">
        <f ca="1">'Year 3'!$Q$5</f>
        <v>81120</v>
      </c>
      <c r="E7" s="494">
        <f ca="1">'Year 4'!$Q$5</f>
        <v>279864</v>
      </c>
      <c r="F7" s="494">
        <f ca="1">'Year 5'!$Q$5</f>
        <v>614484</v>
      </c>
      <c r="G7" s="494">
        <f ca="1">'Year 6'!$Q$5</f>
        <v>1549392</v>
      </c>
      <c r="H7" s="495">
        <f ca="1">'Year 7'!$Q$5</f>
        <v>4287192</v>
      </c>
    </row>
    <row r="8" spans="1:10">
      <c r="A8" s="283" t="s">
        <v>155</v>
      </c>
      <c r="B8" s="494">
        <f>'Year 1'!$Q$6</f>
        <v>0</v>
      </c>
      <c r="C8" s="494">
        <f>'Year 2'!$Q$6</f>
        <v>15360</v>
      </c>
      <c r="D8" s="494">
        <f>'Year 3'!$Q$6</f>
        <v>71360</v>
      </c>
      <c r="E8" s="494">
        <f>'Year 4'!$Q$6</f>
        <v>192000</v>
      </c>
      <c r="F8" s="494">
        <f>'Year 5'!$Q$6</f>
        <v>404640</v>
      </c>
      <c r="G8" s="494">
        <f>'Year 6'!$Q$6</f>
        <v>1215840</v>
      </c>
      <c r="H8" s="495">
        <f>'Year 7'!$Q$6</f>
        <v>3601920</v>
      </c>
    </row>
    <row r="9" spans="1:10">
      <c r="A9" s="283" t="s">
        <v>156</v>
      </c>
      <c r="B9" s="494">
        <f>'Year 1'!$Q$7</f>
        <v>0</v>
      </c>
      <c r="C9" s="494">
        <f>'Year 2'!$Q$7</f>
        <v>15405</v>
      </c>
      <c r="D9" s="494">
        <f ca="1">'Year 3'!$Q$7</f>
        <v>77025</v>
      </c>
      <c r="E9" s="494">
        <f ca="1">'Year 4'!$Q$7</f>
        <v>354315</v>
      </c>
      <c r="F9" s="494">
        <f ca="1">'Year 5'!$Q$7</f>
        <v>751764</v>
      </c>
      <c r="G9" s="494">
        <f ca="1">'Year 6'!$Q$7</f>
        <v>1660659</v>
      </c>
      <c r="H9" s="495">
        <f ca="1">'Year 7'!$Q$7</f>
        <v>4375020</v>
      </c>
    </row>
    <row r="10" spans="1:10">
      <c r="A10" s="282" t="s">
        <v>174</v>
      </c>
      <c r="B10" s="551">
        <f ca="1">'Year 1'!$Q$8</f>
        <v>0</v>
      </c>
      <c r="C10" s="551">
        <f ca="1">'Year 2'!$Q$8</f>
        <v>52585</v>
      </c>
      <c r="D10" s="551">
        <f ca="1">'Year 3'!$Q$8</f>
        <v>262945</v>
      </c>
      <c r="E10" s="551">
        <f ca="1">'Year 4'!$Q$8</f>
        <v>913379</v>
      </c>
      <c r="F10" s="551">
        <f ca="1">'Year 5'!$Q$8</f>
        <v>1982568</v>
      </c>
      <c r="G10" s="551">
        <f ca="1">'Year 6'!$Q$8</f>
        <v>5087171</v>
      </c>
      <c r="H10" s="702">
        <f ca="1">'Year 7'!$Q$8</f>
        <v>14190372</v>
      </c>
    </row>
    <row r="11" spans="1:10">
      <c r="A11" s="703" t="str">
        <f>"- Total Cost of Goods"</f>
        <v>- Total Cost of Goods</v>
      </c>
      <c r="B11" s="502">
        <f>'Year 1'!$Q$15</f>
        <v>0</v>
      </c>
      <c r="C11" s="502">
        <f>'Year 2'!$Q$15</f>
        <v>0</v>
      </c>
      <c r="D11" s="502">
        <f>'Year 3'!$Q$15</f>
        <v>0</v>
      </c>
      <c r="E11" s="502">
        <f>'Year 4'!$Q$15</f>
        <v>0</v>
      </c>
      <c r="F11" s="502">
        <f>'Year 5'!$Q$15</f>
        <v>0</v>
      </c>
      <c r="G11" s="502">
        <f>'Year 6'!$Q$15</f>
        <v>0</v>
      </c>
      <c r="H11" s="503">
        <f>'Year 7'!$Q$15</f>
        <v>0</v>
      </c>
    </row>
    <row r="12" spans="1:10">
      <c r="A12" s="282" t="str">
        <f>"= Gross Profit"</f>
        <v>= Gross Profit</v>
      </c>
      <c r="B12" s="551">
        <f ca="1">B10-B11</f>
        <v>0</v>
      </c>
      <c r="C12" s="551">
        <f ca="1">C10-C11</f>
        <v>52585</v>
      </c>
      <c r="D12" s="551">
        <f t="shared" ref="D12:H12" ca="1" si="0">D10-D11</f>
        <v>262945</v>
      </c>
      <c r="E12" s="551">
        <f t="shared" ca="1" si="0"/>
        <v>913379</v>
      </c>
      <c r="F12" s="551">
        <f t="shared" ca="1" si="0"/>
        <v>1982568</v>
      </c>
      <c r="G12" s="551">
        <f t="shared" ca="1" si="0"/>
        <v>5087171</v>
      </c>
      <c r="H12" s="551">
        <f t="shared" ca="1" si="0"/>
        <v>14190372</v>
      </c>
    </row>
    <row r="13" spans="1:10" ht="14.25" customHeight="1">
      <c r="A13" s="285" t="s">
        <v>187</v>
      </c>
      <c r="B13" s="279" t="str">
        <f ca="1">IF(ISERROR(B12/B10),"",B12/B10)</f>
        <v/>
      </c>
      <c r="C13" s="279">
        <f t="shared" ref="C13:H13" ca="1" si="1">IF(ISERROR(C12/C10),"",C12/C10)</f>
        <v>1</v>
      </c>
      <c r="D13" s="279">
        <f t="shared" ca="1" si="1"/>
        <v>1</v>
      </c>
      <c r="E13" s="279">
        <f t="shared" ca="1" si="1"/>
        <v>1</v>
      </c>
      <c r="F13" s="279">
        <f t="shared" ca="1" si="1"/>
        <v>1</v>
      </c>
      <c r="G13" s="279">
        <f t="shared" ca="1" si="1"/>
        <v>1</v>
      </c>
      <c r="H13" s="279">
        <f t="shared" ca="1" si="1"/>
        <v>1</v>
      </c>
      <c r="J13" s="90"/>
    </row>
    <row r="14" spans="1:10">
      <c r="A14" s="284" t="s">
        <v>25</v>
      </c>
      <c r="B14" s="494">
        <f>'Year 1'!$Q$24</f>
        <v>2730284.0000000009</v>
      </c>
      <c r="C14" s="494">
        <f>'Year 2'!$Q$24</f>
        <v>2730284.0000000009</v>
      </c>
      <c r="D14" s="494">
        <f ca="1">'Year 3'!$Q$24</f>
        <v>2758609.8000000003</v>
      </c>
      <c r="E14" s="494">
        <f ca="1">'Year 4'!$Q$24</f>
        <v>2791951.1600000011</v>
      </c>
      <c r="F14" s="494">
        <f ca="1">'Year 5'!$Q$24</f>
        <v>2824533.9200000009</v>
      </c>
      <c r="G14" s="494">
        <f ca="1">'Year 6'!$Q$24</f>
        <v>2911486.0400000005</v>
      </c>
      <c r="H14" s="494">
        <f ca="1">'Year 7'!$Q$24</f>
        <v>3129572.4800000009</v>
      </c>
    </row>
    <row r="15" spans="1:10">
      <c r="A15" s="286" t="s">
        <v>22</v>
      </c>
      <c r="B15" s="494">
        <f ca="1">'Year 1'!$Q$29</f>
        <v>86400</v>
      </c>
      <c r="C15" s="494">
        <f ca="1">'Year 2'!$Q$29</f>
        <v>79625</v>
      </c>
      <c r="D15" s="494">
        <f ca="1">'Year 3'!$Q$29</f>
        <v>93400</v>
      </c>
      <c r="E15" s="494">
        <f ca="1">'Year 4'!$Q$29</f>
        <v>104070</v>
      </c>
      <c r="F15" s="494">
        <f ca="1">'Year 5'!$Q$29</f>
        <v>118635</v>
      </c>
      <c r="G15" s="494">
        <f ca="1">'Year 6'!$Q$29</f>
        <v>159980</v>
      </c>
      <c r="H15" s="494">
        <f ca="1">'Year 7'!$Q$29</f>
        <v>274730</v>
      </c>
    </row>
    <row r="16" spans="1:10" ht="14.25" customHeight="1">
      <c r="A16" s="287" t="s">
        <v>23</v>
      </c>
      <c r="B16" s="494">
        <f>'Year 1'!$Q$34</f>
        <v>0</v>
      </c>
      <c r="C16" s="494">
        <f>'Year 2'!$Q$34</f>
        <v>4075.96</v>
      </c>
      <c r="D16" s="494">
        <f>'Year 3'!$Q$34</f>
        <v>29638</v>
      </c>
      <c r="E16" s="494">
        <f>'Year 4'!$Q$34</f>
        <v>64100</v>
      </c>
      <c r="F16" s="494">
        <f>'Year 5'!$Q$34</f>
        <v>114450</v>
      </c>
      <c r="G16" s="494">
        <f>'Year 6'!$Q$34</f>
        <v>152450</v>
      </c>
      <c r="H16" s="494">
        <f>'Year 7'!$Q$34</f>
        <v>198500</v>
      </c>
      <c r="J16" s="90"/>
    </row>
    <row r="17" spans="1:21" ht="14.25" customHeight="1">
      <c r="A17" s="285" t="s">
        <v>230</v>
      </c>
      <c r="B17" s="279" t="str">
        <f ca="1">IF(ISERROR(B16/B12),"",B16/B12)</f>
        <v/>
      </c>
      <c r="C17" s="279">
        <f t="shared" ref="C17:H17" ca="1" si="2">IF(ISERROR(C16/C12),"",C16/C12)</f>
        <v>7.7511837976609294E-2</v>
      </c>
      <c r="D17" s="279">
        <f t="shared" ca="1" si="2"/>
        <v>0.11271558690981004</v>
      </c>
      <c r="E17" s="279">
        <f t="shared" ca="1" si="2"/>
        <v>7.0178972803184664E-2</v>
      </c>
      <c r="F17" s="279">
        <f t="shared" ca="1" si="2"/>
        <v>5.7728158630624526E-2</v>
      </c>
      <c r="G17" s="279">
        <f t="shared" ca="1" si="2"/>
        <v>2.9967539915603386E-2</v>
      </c>
      <c r="H17" s="279">
        <f t="shared" ca="1" si="2"/>
        <v>1.3988357740022602E-2</v>
      </c>
      <c r="J17" s="90"/>
    </row>
    <row r="18" spans="1:21">
      <c r="A18" s="506" t="s">
        <v>176</v>
      </c>
      <c r="B18" s="494">
        <f ca="1">'Year 1'!$Q$45</f>
        <v>391022</v>
      </c>
      <c r="C18" s="494">
        <f ca="1">'Year 2'!$Q$45</f>
        <v>349585.88</v>
      </c>
      <c r="D18" s="494">
        <f ca="1">'Year 3'!$Q$45</f>
        <v>373247.85999999993</v>
      </c>
      <c r="E18" s="494">
        <f ca="1">'Year 4'!$Q$45</f>
        <v>402785.63999999996</v>
      </c>
      <c r="F18" s="494">
        <f ca="1">'Year 5'!$Q$45</f>
        <v>445527.83999999991</v>
      </c>
      <c r="G18" s="494">
        <f ca="1">'Year 6'!$Q$45</f>
        <v>595296.06000000006</v>
      </c>
      <c r="H18" s="494">
        <f ca="1">'Year 7'!$Q$45</f>
        <v>625161.38</v>
      </c>
    </row>
    <row r="19" spans="1:21">
      <c r="A19" s="282" t="str">
        <f>"- Total Operating Expenses"</f>
        <v>- Total Operating Expenses</v>
      </c>
      <c r="B19" s="551">
        <f ca="1">SUM(B14:B16)+B18</f>
        <v>3207706.0000000009</v>
      </c>
      <c r="C19" s="551">
        <f ca="1">SUM(C14:C16)+C18</f>
        <v>3163570.8400000008</v>
      </c>
      <c r="D19" s="551">
        <f t="shared" ref="D19:H19" ca="1" si="3">SUM(D14:D16)+D18</f>
        <v>3254895.66</v>
      </c>
      <c r="E19" s="551">
        <f t="shared" ca="1" si="3"/>
        <v>3362906.8000000012</v>
      </c>
      <c r="F19" s="551">
        <f t="shared" ca="1" si="3"/>
        <v>3503146.7600000007</v>
      </c>
      <c r="G19" s="551">
        <f t="shared" ca="1" si="3"/>
        <v>3819212.1000000006</v>
      </c>
      <c r="H19" s="551">
        <f t="shared" ca="1" si="3"/>
        <v>4227963.8600000013</v>
      </c>
    </row>
    <row r="20" spans="1:21" ht="14.25" customHeight="1">
      <c r="A20" s="285" t="s">
        <v>70</v>
      </c>
      <c r="B20" s="279" t="str">
        <f ca="1">IF(ISERROR(B19/B10),"",B19/B10)</f>
        <v/>
      </c>
      <c r="C20" s="279">
        <f t="shared" ref="C20:H20" ca="1" si="4">IF(ISERROR(C19/C10),"",C19/C10)</f>
        <v>60.161088523343174</v>
      </c>
      <c r="D20" s="279">
        <f t="shared" ca="1" si="4"/>
        <v>12.378617809808135</v>
      </c>
      <c r="E20" s="279">
        <f t="shared" ca="1" si="4"/>
        <v>3.681830652992899</v>
      </c>
      <c r="F20" s="279">
        <f t="shared" ca="1" si="4"/>
        <v>1.7669743282449837</v>
      </c>
      <c r="G20" s="279">
        <f t="shared" ca="1" si="4"/>
        <v>0.75075363104562454</v>
      </c>
      <c r="H20" s="279">
        <f t="shared" ca="1" si="4"/>
        <v>0.29794594954945519</v>
      </c>
      <c r="J20" s="90"/>
    </row>
    <row r="21" spans="1:21" ht="6.75" customHeight="1">
      <c r="A21" s="288"/>
      <c r="B21" s="494"/>
      <c r="C21" s="494"/>
      <c r="D21" s="494"/>
      <c r="E21" s="494"/>
      <c r="F21" s="494"/>
      <c r="G21" s="494"/>
      <c r="H21" s="494"/>
    </row>
    <row r="22" spans="1:21">
      <c r="A22" s="506" t="s">
        <v>229</v>
      </c>
      <c r="B22" s="494">
        <f>'Year 1'!$Q$49</f>
        <v>0</v>
      </c>
      <c r="C22" s="494">
        <f ca="1">'Year 2'!$Q$49</f>
        <v>1440</v>
      </c>
      <c r="D22" s="494">
        <f ca="1">'Year 3'!$Q$49</f>
        <v>3728.6499999999996</v>
      </c>
      <c r="E22" s="494">
        <f ca="1">'Year 4'!$Q$49</f>
        <v>11048.533333333335</v>
      </c>
      <c r="F22" s="494">
        <f ca="1">'Year 5'!$Q$49</f>
        <v>30062.733333333337</v>
      </c>
      <c r="G22" s="494">
        <f ca="1">'Year 6'!$Q$49</f>
        <v>73806.200000000012</v>
      </c>
      <c r="H22" s="494">
        <f ca="1">'Year 7'!$Q$49</f>
        <v>198589.36666666661</v>
      </c>
    </row>
    <row r="23" spans="1:21" ht="7.75" customHeight="1">
      <c r="A23" s="287"/>
      <c r="B23" s="494"/>
      <c r="C23" s="494"/>
      <c r="D23" s="494"/>
      <c r="E23" s="494"/>
      <c r="F23" s="494"/>
      <c r="G23" s="494"/>
      <c r="H23" s="494"/>
    </row>
    <row r="24" spans="1:21">
      <c r="A24" s="282" t="str">
        <f>"= EBIT"</f>
        <v>= EBIT</v>
      </c>
      <c r="B24" s="552">
        <f t="shared" ref="B24:H24" ca="1" si="5">B10-B19-B22</f>
        <v>-3207706.0000000009</v>
      </c>
      <c r="C24" s="552">
        <f t="shared" ca="1" si="5"/>
        <v>-3112425.8400000008</v>
      </c>
      <c r="D24" s="552">
        <f t="shared" ca="1" si="5"/>
        <v>-2995679.31</v>
      </c>
      <c r="E24" s="552">
        <f t="shared" ca="1" si="5"/>
        <v>-2460576.3333333344</v>
      </c>
      <c r="F24" s="552">
        <f t="shared" ca="1" si="5"/>
        <v>-1550641.4933333341</v>
      </c>
      <c r="G24" s="552">
        <f t="shared" ca="1" si="5"/>
        <v>1194152.6999999995</v>
      </c>
      <c r="H24" s="552">
        <f t="shared" ca="1" si="5"/>
        <v>9763818.7733333316</v>
      </c>
    </row>
    <row r="25" spans="1:21" s="501" customFormat="1" ht="12">
      <c r="A25" s="504" t="s">
        <v>220</v>
      </c>
      <c r="B25" s="505">
        <f ca="1">B24</f>
        <v>-3207706.0000000009</v>
      </c>
      <c r="C25" s="505">
        <f ca="1">C24</f>
        <v>-3112425.8400000008</v>
      </c>
      <c r="D25" s="505">
        <f ca="1">C25+D24</f>
        <v>-6108105.1500000004</v>
      </c>
      <c r="E25" s="505">
        <f t="shared" ref="E25:H25" ca="1" si="6">D25+E24</f>
        <v>-8568681.4833333343</v>
      </c>
      <c r="F25" s="505">
        <f t="shared" ca="1" si="6"/>
        <v>-10119322.976666668</v>
      </c>
      <c r="G25" s="505">
        <f t="shared" ca="1" si="6"/>
        <v>-8925170.2766666692</v>
      </c>
      <c r="H25" s="505">
        <f t="shared" ca="1" si="6"/>
        <v>838648.4966666624</v>
      </c>
    </row>
    <row r="26" spans="1:21" ht="14.25" customHeight="1" thickBot="1">
      <c r="A26" s="289" t="s">
        <v>231</v>
      </c>
      <c r="B26" s="290" t="str">
        <f ca="1">IF(ISERROR(B24/B10),"",B24/B10)</f>
        <v/>
      </c>
      <c r="C26" s="290">
        <f t="shared" ref="C26:H26" ca="1" si="7">IF(ISERROR(C24/C10),"",C24/C10)</f>
        <v>-59.188472758391192</v>
      </c>
      <c r="D26" s="290">
        <f t="shared" ca="1" si="7"/>
        <v>-11.39279815170473</v>
      </c>
      <c r="E26" s="290">
        <f t="shared" ca="1" si="7"/>
        <v>-2.6939269824829939</v>
      </c>
      <c r="F26" s="290">
        <f t="shared" ca="1" si="7"/>
        <v>-0.7821378602566641</v>
      </c>
      <c r="G26" s="290">
        <f t="shared" ca="1" si="7"/>
        <v>0.23473806954788812</v>
      </c>
      <c r="H26" s="290">
        <f t="shared" ca="1" si="7"/>
        <v>0.68805939501327607</v>
      </c>
    </row>
    <row r="27" spans="1:21" ht="16">
      <c r="A27" s="6"/>
      <c r="B27" s="6"/>
      <c r="C27" s="7"/>
      <c r="D27" s="7"/>
      <c r="E27" s="7"/>
      <c r="F27" s="7"/>
      <c r="G27" s="7"/>
      <c r="H27" s="7"/>
    </row>
    <row r="28" spans="1:21" s="5" customFormat="1">
      <c r="A28" s="4"/>
      <c r="B28" s="4"/>
      <c r="C28" s="522"/>
      <c r="D28" s="522"/>
      <c r="E28" s="522"/>
      <c r="F28" s="522"/>
      <c r="G28" s="522"/>
      <c r="H28" s="52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5" customFormat="1">
      <c r="A29" s="261" t="s">
        <v>133</v>
      </c>
      <c r="B29" s="494">
        <f>'Year 1'!Q60</f>
        <v>100000</v>
      </c>
      <c r="C29" s="494">
        <f>'Year 2'!Q60</f>
        <v>500000</v>
      </c>
      <c r="D29" s="494">
        <f>'Year 3'!Q60</f>
        <v>600000</v>
      </c>
      <c r="E29" s="494">
        <f>'Year 4'!Q60</f>
        <v>0</v>
      </c>
      <c r="F29" s="494">
        <f>'Year 5'!Q60</f>
        <v>0</v>
      </c>
      <c r="G29" s="494">
        <f>'Year 6'!Q60</f>
        <v>0</v>
      </c>
      <c r="H29" s="494">
        <f>'Year 7'!Q60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5" customFormat="1">
      <c r="C30" s="522"/>
      <c r="D30" s="522"/>
      <c r="E30" s="522"/>
      <c r="F30" s="522"/>
      <c r="G30" s="522"/>
      <c r="H30" s="52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5" customFormat="1">
      <c r="C31" s="522"/>
      <c r="D31" s="522"/>
      <c r="E31" s="522"/>
      <c r="F31" s="522"/>
      <c r="G31" s="522"/>
      <c r="H31" s="52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5" customFormat="1">
      <c r="A32" s="45" t="s">
        <v>34</v>
      </c>
      <c r="B32" s="4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5" customFormat="1">
      <c r="A33" s="46" t="s">
        <v>219</v>
      </c>
      <c r="B33" s="4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5" customFormat="1">
      <c r="A34" s="46" t="s">
        <v>218</v>
      </c>
      <c r="B34" s="4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5" customFormat="1">
      <c r="A35" s="4"/>
      <c r="B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5" customFormat="1">
      <c r="A36" s="4"/>
      <c r="B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phoneticPr fontId="89" type="noConversion"/>
  <pageMargins left="0.7" right="0.7" top="0.78740157499999996" bottom="0.78740157499999996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1"/>
  <sheetViews>
    <sheetView showGridLines="0" zoomScale="85" zoomScaleNormal="85" zoomScalePageLayoutView="70" workbookViewId="0">
      <selection activeCell="A2" sqref="A2"/>
    </sheetView>
  </sheetViews>
  <sheetFormatPr baseColWidth="10" defaultColWidth="9.1640625" defaultRowHeight="29"/>
  <cols>
    <col min="1" max="1" width="7" style="542" customWidth="1"/>
    <col min="2" max="2" width="2.1640625" style="14" customWidth="1"/>
    <col min="3" max="3" width="29.33203125" style="10" customWidth="1"/>
    <col min="4" max="4" width="5" style="10" customWidth="1"/>
    <col min="5" max="5" width="15.5" style="10" customWidth="1" collapsed="1"/>
    <col min="6" max="6" width="15.5" style="10" customWidth="1"/>
    <col min="7" max="8" width="14.83203125" style="10" customWidth="1"/>
    <col min="9" max="9" width="16.83203125" style="10" bestFit="1" customWidth="1"/>
    <col min="10" max="16" width="16" style="10" bestFit="1" customWidth="1"/>
    <col min="17" max="17" width="14.1640625" style="11" bestFit="1" customWidth="1"/>
    <col min="18" max="16384" width="9.1640625" style="10"/>
  </cols>
  <sheetData>
    <row r="1" spans="1:17" ht="21.75" customHeight="1">
      <c r="A1" s="738" t="str">
        <f>Overview!F5&amp;" Profit &amp; Loss (P&amp;L)"</f>
        <v>2024 Profit &amp; Loss (P&amp;L)</v>
      </c>
      <c r="B1" s="734"/>
      <c r="C1" s="734"/>
      <c r="E1" s="27" t="s">
        <v>0</v>
      </c>
      <c r="F1" s="27" t="s">
        <v>1</v>
      </c>
      <c r="G1" s="27" t="s">
        <v>2</v>
      </c>
      <c r="H1" s="27" t="s">
        <v>3</v>
      </c>
      <c r="I1" s="27" t="s">
        <v>17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18</v>
      </c>
      <c r="O1" s="27" t="s">
        <v>10</v>
      </c>
      <c r="P1" s="27" t="s">
        <v>19</v>
      </c>
      <c r="Q1" s="308" t="str">
        <f>"Total "&amp;Overview!F5</f>
        <v>Total 2024</v>
      </c>
    </row>
    <row r="2" spans="1:17" ht="8.25" customHeight="1" thickBot="1">
      <c r="A2" s="540"/>
      <c r="C2" s="15"/>
      <c r="Q2" s="10"/>
    </row>
    <row r="3" spans="1:17" ht="18" customHeight="1">
      <c r="A3" s="766" t="s">
        <v>33</v>
      </c>
      <c r="C3" s="16"/>
      <c r="D3" s="17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7"/>
      <c r="C4" s="38" t="str">
        <f>Revenues!E17</f>
        <v>Product 1 - one time</v>
      </c>
      <c r="D4" s="19"/>
      <c r="E4" s="297">
        <f>Revenues!BB23</f>
        <v>7840</v>
      </c>
      <c r="F4" s="298">
        <f>Revenues!BC23</f>
        <v>11680</v>
      </c>
      <c r="G4" s="514">
        <f>Revenues!BD23</f>
        <v>7840</v>
      </c>
      <c r="H4" s="514">
        <f>Revenues!BE23</f>
        <v>12800</v>
      </c>
      <c r="I4" s="514">
        <f>Revenues!BF23</f>
        <v>15520</v>
      </c>
      <c r="J4" s="514">
        <f>Revenues!BG23</f>
        <v>12800</v>
      </c>
      <c r="K4" s="514">
        <f>Revenues!BH23</f>
        <v>20640</v>
      </c>
      <c r="L4" s="514">
        <f>Revenues!BI23</f>
        <v>20480</v>
      </c>
      <c r="M4" s="514">
        <f>Revenues!BJ23</f>
        <v>20640</v>
      </c>
      <c r="N4" s="514">
        <f>Revenues!BK23</f>
        <v>28480</v>
      </c>
      <c r="O4" s="514">
        <f>Revenues!BL23</f>
        <v>24480</v>
      </c>
      <c r="P4" s="515">
        <f>Revenues!BM23</f>
        <v>28480</v>
      </c>
      <c r="Q4" s="516">
        <f>E4+F4+G4+H4+I4+J4+K4+L4+M4+N4+O4+P4</f>
        <v>211680</v>
      </c>
    </row>
    <row r="5" spans="1:17" ht="18" customHeight="1">
      <c r="A5" s="767"/>
      <c r="C5" s="38" t="str">
        <f>Revenues!E26</f>
        <v>Product 1 - recurring</v>
      </c>
      <c r="E5" s="297">
        <f ca="1">Revenues!BB35</f>
        <v>36504</v>
      </c>
      <c r="F5" s="298">
        <f ca="1">Revenues!BC35</f>
        <v>38532</v>
      </c>
      <c r="G5" s="514">
        <f ca="1">Revenues!BD35</f>
        <v>40560</v>
      </c>
      <c r="H5" s="514">
        <f ca="1">Revenues!BE35</f>
        <v>44616</v>
      </c>
      <c r="I5" s="514">
        <f ca="1">Revenues!BF35</f>
        <v>44616</v>
      </c>
      <c r="J5" s="514">
        <f ca="1">Revenues!BG35</f>
        <v>46644</v>
      </c>
      <c r="K5" s="514">
        <f ca="1">Revenues!BH35</f>
        <v>50700</v>
      </c>
      <c r="L5" s="514">
        <f ca="1">Revenues!BI35</f>
        <v>52728</v>
      </c>
      <c r="M5" s="514">
        <f ca="1">Revenues!BJ35</f>
        <v>56784</v>
      </c>
      <c r="N5" s="514">
        <f ca="1">Revenues!BK35</f>
        <v>62868</v>
      </c>
      <c r="O5" s="514">
        <f ca="1">Revenues!BL35</f>
        <v>66924</v>
      </c>
      <c r="P5" s="515">
        <f ca="1">Revenues!BM35</f>
        <v>73008</v>
      </c>
      <c r="Q5" s="516">
        <f t="shared" ref="Q5:Q7" ca="1" si="0">E5+F5+G5+H5+I5+J5+K5+L5+M5+N5+O5+P5</f>
        <v>614484</v>
      </c>
    </row>
    <row r="6" spans="1:17" ht="18" customHeight="1">
      <c r="A6" s="767"/>
      <c r="C6" s="38" t="str">
        <f>Revenues!E38</f>
        <v>Product 2 - one time</v>
      </c>
      <c r="E6" s="299">
        <f>Revenues!BB44</f>
        <v>17760</v>
      </c>
      <c r="F6" s="300">
        <f>Revenues!BC44</f>
        <v>27360</v>
      </c>
      <c r="G6" s="517">
        <f>Revenues!BD44</f>
        <v>17760</v>
      </c>
      <c r="H6" s="517">
        <f>Revenues!BE44</f>
        <v>27360</v>
      </c>
      <c r="I6" s="517">
        <f>Revenues!BF44</f>
        <v>27360</v>
      </c>
      <c r="J6" s="517">
        <f>Revenues!BG44</f>
        <v>30720</v>
      </c>
      <c r="K6" s="517">
        <f>Revenues!BH44</f>
        <v>27360</v>
      </c>
      <c r="L6" s="517">
        <f>Revenues!BI44</f>
        <v>40320</v>
      </c>
      <c r="M6" s="517">
        <f>Revenues!BJ44</f>
        <v>35520</v>
      </c>
      <c r="N6" s="517">
        <f>Revenues!BK44</f>
        <v>40320</v>
      </c>
      <c r="O6" s="517">
        <f>Revenues!BL44</f>
        <v>54720</v>
      </c>
      <c r="P6" s="518">
        <f>Revenues!BM44</f>
        <v>58080</v>
      </c>
      <c r="Q6" s="516">
        <f t="shared" si="0"/>
        <v>404640</v>
      </c>
    </row>
    <row r="7" spans="1:17" ht="18" customHeight="1">
      <c r="A7" s="767"/>
      <c r="C7" s="38" t="str">
        <f>Revenues!E47</f>
        <v>Product 2 - recurring</v>
      </c>
      <c r="D7" s="19"/>
      <c r="E7" s="297">
        <f ca="1">Revenues!BB50</f>
        <v>49296</v>
      </c>
      <c r="F7" s="298">
        <f ca="1">Revenues!BC50</f>
        <v>52377</v>
      </c>
      <c r="G7" s="514">
        <f ca="1">Revenues!BD50</f>
        <v>55458</v>
      </c>
      <c r="H7" s="514">
        <f ca="1">Revenues!BE50</f>
        <v>55458</v>
      </c>
      <c r="I7" s="514">
        <f ca="1">Revenues!BF50</f>
        <v>58539</v>
      </c>
      <c r="J7" s="514">
        <f ca="1">Revenues!BG50</f>
        <v>58539</v>
      </c>
      <c r="K7" s="514">
        <f ca="1">Revenues!BH50</f>
        <v>61620</v>
      </c>
      <c r="L7" s="514">
        <f ca="1">Revenues!BI50</f>
        <v>64701</v>
      </c>
      <c r="M7" s="514">
        <f ca="1">Revenues!BJ50</f>
        <v>67782</v>
      </c>
      <c r="N7" s="514">
        <f ca="1">Revenues!BK50</f>
        <v>70863</v>
      </c>
      <c r="O7" s="514">
        <f ca="1">Revenues!BL50</f>
        <v>77025</v>
      </c>
      <c r="P7" s="515">
        <f ca="1">Revenues!BM50</f>
        <v>80106</v>
      </c>
      <c r="Q7" s="516">
        <f t="shared" ca="1" si="0"/>
        <v>751764</v>
      </c>
    </row>
    <row r="8" spans="1:17" ht="18" customHeight="1" thickBot="1">
      <c r="A8" s="768"/>
      <c r="C8" s="36" t="s">
        <v>71</v>
      </c>
      <c r="D8" s="19"/>
      <c r="E8" s="301">
        <f ca="1">SUM(E4:E7)</f>
        <v>111400</v>
      </c>
      <c r="F8" s="302">
        <f t="shared" ref="F8" ca="1" si="1">SUM(F4:F7)</f>
        <v>129949</v>
      </c>
      <c r="G8" s="302">
        <f ca="1">SUM(G4:G7)</f>
        <v>121618</v>
      </c>
      <c r="H8" s="302">
        <f t="shared" ref="H8:P8" ca="1" si="2">SUM(H4:H7)</f>
        <v>140234</v>
      </c>
      <c r="I8" s="302">
        <f t="shared" ca="1" si="2"/>
        <v>146035</v>
      </c>
      <c r="J8" s="302">
        <f t="shared" ca="1" si="2"/>
        <v>148703</v>
      </c>
      <c r="K8" s="302">
        <f t="shared" ca="1" si="2"/>
        <v>160320</v>
      </c>
      <c r="L8" s="302">
        <f t="shared" ca="1" si="2"/>
        <v>178229</v>
      </c>
      <c r="M8" s="302">
        <f t="shared" ca="1" si="2"/>
        <v>180726</v>
      </c>
      <c r="N8" s="302">
        <f t="shared" ca="1" si="2"/>
        <v>202531</v>
      </c>
      <c r="O8" s="302">
        <f t="shared" ca="1" si="2"/>
        <v>223149</v>
      </c>
      <c r="P8" s="303">
        <f t="shared" ca="1" si="2"/>
        <v>239674</v>
      </c>
      <c r="Q8" s="304">
        <f ca="1">E8+F8+G8+H8+I8+J8+K8+L8+M8+N8+O8+P8</f>
        <v>1982568</v>
      </c>
    </row>
    <row r="9" spans="1:17" ht="18" customHeight="1" thickBot="1">
      <c r="A9" s="541"/>
      <c r="C9" s="17"/>
      <c r="D9" s="19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66" t="s">
        <v>223</v>
      </c>
      <c r="C10" s="310" t="s">
        <v>232</v>
      </c>
      <c r="D10" s="17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67"/>
      <c r="C11" s="315" t="str">
        <f>C4</f>
        <v>Product 1 - one time</v>
      </c>
      <c r="D11" s="19"/>
      <c r="E11" s="519">
        <f>Revenues!BB24</f>
        <v>0</v>
      </c>
      <c r="F11" s="519">
        <f>Revenues!BC24</f>
        <v>0</v>
      </c>
      <c r="G11" s="519">
        <f>Revenues!BD24</f>
        <v>0</v>
      </c>
      <c r="H11" s="519">
        <f>Revenues!BE24</f>
        <v>0</v>
      </c>
      <c r="I11" s="519">
        <f>Revenues!BF24</f>
        <v>0</v>
      </c>
      <c r="J11" s="519">
        <f>Revenues!BG24</f>
        <v>0</v>
      </c>
      <c r="K11" s="519">
        <f>Revenues!BH24</f>
        <v>0</v>
      </c>
      <c r="L11" s="519">
        <f>Revenues!BI24</f>
        <v>0</v>
      </c>
      <c r="M11" s="519">
        <f>Revenues!BJ24</f>
        <v>0</v>
      </c>
      <c r="N11" s="519">
        <f>Revenues!BK24</f>
        <v>0</v>
      </c>
      <c r="O11" s="519">
        <f>Revenues!BL24</f>
        <v>0</v>
      </c>
      <c r="P11" s="519">
        <f>Revenues!BM24</f>
        <v>0</v>
      </c>
      <c r="Q11" s="516">
        <f>E11+F11+G11+H11+I11+J11+K11+L11+M11+N11+O11+P11</f>
        <v>0</v>
      </c>
    </row>
    <row r="12" spans="1:17" ht="18" customHeight="1">
      <c r="A12" s="767"/>
      <c r="C12" s="315" t="str">
        <f>C5</f>
        <v>Product 1 - recurring</v>
      </c>
      <c r="E12" s="519">
        <f>Revenues!BB36</f>
        <v>0</v>
      </c>
      <c r="F12" s="519">
        <f>Revenues!BC36</f>
        <v>0</v>
      </c>
      <c r="G12" s="519">
        <f>Revenues!BD36</f>
        <v>0</v>
      </c>
      <c r="H12" s="519">
        <f>Revenues!BE36</f>
        <v>0</v>
      </c>
      <c r="I12" s="519">
        <f>Revenues!BF36</f>
        <v>0</v>
      </c>
      <c r="J12" s="519">
        <f>Revenues!BG36</f>
        <v>0</v>
      </c>
      <c r="K12" s="519">
        <f>Revenues!BH36</f>
        <v>0</v>
      </c>
      <c r="L12" s="519">
        <f>Revenues!BI36</f>
        <v>0</v>
      </c>
      <c r="M12" s="519">
        <f>Revenues!BJ36</f>
        <v>0</v>
      </c>
      <c r="N12" s="519">
        <f>Revenues!BK36</f>
        <v>0</v>
      </c>
      <c r="O12" s="519">
        <f>Revenues!BL36</f>
        <v>0</v>
      </c>
      <c r="P12" s="519">
        <f>Revenues!BM36</f>
        <v>0</v>
      </c>
      <c r="Q12" s="516">
        <f t="shared" ref="Q12:Q14" si="3">E12+F12+G12+H12+I12+J12+K12+L12+M12+N12+O12+P12</f>
        <v>0</v>
      </c>
    </row>
    <row r="13" spans="1:17" ht="18" customHeight="1">
      <c r="A13" s="767"/>
      <c r="C13" s="315" t="str">
        <f>C6</f>
        <v>Product 2 - one time</v>
      </c>
      <c r="E13" s="520">
        <f>Revenues!BB45</f>
        <v>0</v>
      </c>
      <c r="F13" s="520">
        <f>Revenues!BC45</f>
        <v>0</v>
      </c>
      <c r="G13" s="520">
        <f>Revenues!BD45</f>
        <v>0</v>
      </c>
      <c r="H13" s="520">
        <f>Revenues!BE45</f>
        <v>0</v>
      </c>
      <c r="I13" s="520">
        <f>Revenues!BF45</f>
        <v>0</v>
      </c>
      <c r="J13" s="520">
        <f>Revenues!BG45</f>
        <v>0</v>
      </c>
      <c r="K13" s="520">
        <f>Revenues!BH45</f>
        <v>0</v>
      </c>
      <c r="L13" s="520">
        <f>Revenues!BI45</f>
        <v>0</v>
      </c>
      <c r="M13" s="520">
        <f>Revenues!BJ45</f>
        <v>0</v>
      </c>
      <c r="N13" s="520">
        <f>Revenues!BK45</f>
        <v>0</v>
      </c>
      <c r="O13" s="520">
        <f>Revenues!BL45</f>
        <v>0</v>
      </c>
      <c r="P13" s="520">
        <f>Revenues!BM36</f>
        <v>0</v>
      </c>
      <c r="Q13" s="516">
        <f t="shared" si="3"/>
        <v>0</v>
      </c>
    </row>
    <row r="14" spans="1:17" ht="18" customHeight="1">
      <c r="A14" s="767"/>
      <c r="C14" s="315" t="str">
        <f>C7</f>
        <v>Product 2 - recurring</v>
      </c>
      <c r="D14" s="19"/>
      <c r="E14" s="519">
        <f>Revenues!BB51</f>
        <v>0</v>
      </c>
      <c r="F14" s="519">
        <f>Revenues!BC51</f>
        <v>0</v>
      </c>
      <c r="G14" s="519">
        <f>Revenues!BD51</f>
        <v>0</v>
      </c>
      <c r="H14" s="519">
        <f>Revenues!BE51</f>
        <v>0</v>
      </c>
      <c r="I14" s="519">
        <f>Revenues!BF51</f>
        <v>0</v>
      </c>
      <c r="J14" s="519">
        <f>Revenues!BG51</f>
        <v>0</v>
      </c>
      <c r="K14" s="519">
        <f>Revenues!BH51</f>
        <v>0</v>
      </c>
      <c r="L14" s="519">
        <f>Revenues!BI51</f>
        <v>0</v>
      </c>
      <c r="M14" s="519">
        <f>Revenues!BJ51</f>
        <v>0</v>
      </c>
      <c r="N14" s="519">
        <f>Revenues!BK51</f>
        <v>0</v>
      </c>
      <c r="O14" s="519">
        <f>Revenues!BL51</f>
        <v>0</v>
      </c>
      <c r="P14" s="519">
        <f>Revenues!BM51</f>
        <v>0</v>
      </c>
      <c r="Q14" s="516">
        <f t="shared" si="3"/>
        <v>0</v>
      </c>
    </row>
    <row r="15" spans="1:17" ht="18" customHeight="1" thickBot="1">
      <c r="A15" s="768"/>
      <c r="C15" s="317" t="s">
        <v>224</v>
      </c>
      <c r="D15" s="19"/>
      <c r="E15" s="511">
        <f>SUM(E11:E14)</f>
        <v>0</v>
      </c>
      <c r="F15" s="511">
        <f t="shared" ref="F15:P15" si="4">SUM(F11:F14)</f>
        <v>0</v>
      </c>
      <c r="G15" s="511">
        <f t="shared" si="4"/>
        <v>0</v>
      </c>
      <c r="H15" s="511">
        <f t="shared" si="4"/>
        <v>0</v>
      </c>
      <c r="I15" s="511">
        <f t="shared" si="4"/>
        <v>0</v>
      </c>
      <c r="J15" s="511">
        <f t="shared" si="4"/>
        <v>0</v>
      </c>
      <c r="K15" s="511">
        <f t="shared" si="4"/>
        <v>0</v>
      </c>
      <c r="L15" s="511">
        <f t="shared" si="4"/>
        <v>0</v>
      </c>
      <c r="M15" s="511">
        <f t="shared" si="4"/>
        <v>0</v>
      </c>
      <c r="N15" s="511">
        <f t="shared" si="4"/>
        <v>0</v>
      </c>
      <c r="O15" s="511">
        <f t="shared" si="4"/>
        <v>0</v>
      </c>
      <c r="P15" s="511">
        <f t="shared" si="4"/>
        <v>0</v>
      </c>
      <c r="Q15" s="304">
        <f>E15+F15+G15+H15+I15+J15+K15+L15+M15+N15+O15+P15</f>
        <v>0</v>
      </c>
    </row>
    <row r="16" spans="1:17" ht="30" thickBot="1"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18"/>
    </row>
    <row r="17" spans="1:17" ht="25" thickBot="1">
      <c r="A17" s="764" t="s">
        <v>185</v>
      </c>
      <c r="C17" s="31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5"/>
      <c r="C18" s="34" t="s">
        <v>41</v>
      </c>
      <c r="E18" s="355">
        <f ca="1">E8-E15</f>
        <v>111400</v>
      </c>
      <c r="F18" s="355">
        <f t="shared" ref="F18:P18" ca="1" si="5">F8-F15</f>
        <v>129949</v>
      </c>
      <c r="G18" s="355">
        <f t="shared" ca="1" si="5"/>
        <v>121618</v>
      </c>
      <c r="H18" s="355">
        <f t="shared" ca="1" si="5"/>
        <v>140234</v>
      </c>
      <c r="I18" s="355">
        <f t="shared" ca="1" si="5"/>
        <v>146035</v>
      </c>
      <c r="J18" s="355">
        <f t="shared" ca="1" si="5"/>
        <v>148703</v>
      </c>
      <c r="K18" s="355">
        <f t="shared" ca="1" si="5"/>
        <v>160320</v>
      </c>
      <c r="L18" s="355">
        <f t="shared" ca="1" si="5"/>
        <v>178229</v>
      </c>
      <c r="M18" s="355">
        <f t="shared" ca="1" si="5"/>
        <v>180726</v>
      </c>
      <c r="N18" s="355">
        <f t="shared" ca="1" si="5"/>
        <v>202531</v>
      </c>
      <c r="O18" s="355">
        <f t="shared" ca="1" si="5"/>
        <v>223149</v>
      </c>
      <c r="P18" s="355">
        <f t="shared" ca="1" si="5"/>
        <v>239674</v>
      </c>
      <c r="Q18" s="358">
        <f ca="1">E18+F18+G18+H18+I18+J18+K18+L18+M18+N18+O18+P18</f>
        <v>1982568</v>
      </c>
    </row>
    <row r="19" spans="1:17" ht="30" thickBot="1"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18"/>
    </row>
    <row r="20" spans="1:17" ht="20">
      <c r="A20" s="766" t="s">
        <v>175</v>
      </c>
      <c r="C20" s="319" t="s">
        <v>27</v>
      </c>
      <c r="D20" s="29"/>
      <c r="E20" s="312" t="s">
        <v>12</v>
      </c>
      <c r="F20" s="313" t="s">
        <v>12</v>
      </c>
      <c r="G20" s="313" t="s">
        <v>12</v>
      </c>
      <c r="H20" s="313" t="s">
        <v>12</v>
      </c>
      <c r="I20" s="313" t="s">
        <v>12</v>
      </c>
      <c r="J20" s="313" t="s">
        <v>12</v>
      </c>
      <c r="K20" s="313" t="s">
        <v>12</v>
      </c>
      <c r="L20" s="313" t="s">
        <v>12</v>
      </c>
      <c r="M20" s="313" t="s">
        <v>12</v>
      </c>
      <c r="N20" s="313" t="s">
        <v>12</v>
      </c>
      <c r="O20" s="313" t="s">
        <v>12</v>
      </c>
      <c r="P20" s="314" t="s">
        <v>12</v>
      </c>
      <c r="Q20" s="324"/>
    </row>
    <row r="21" spans="1:17" ht="16">
      <c r="A21" s="767"/>
      <c r="C21" s="325" t="s">
        <v>28</v>
      </c>
      <c r="E21" s="326">
        <f ca="1">HR!BF77</f>
        <v>230955.66666666674</v>
      </c>
      <c r="F21" s="327">
        <f ca="1">HR!BG77</f>
        <v>231160.02666666673</v>
      </c>
      <c r="G21" s="327">
        <f ca="1">HR!BH77</f>
        <v>231364.38666666672</v>
      </c>
      <c r="H21" s="327">
        <f ca="1">HR!BI77</f>
        <v>231526.62666666674</v>
      </c>
      <c r="I21" s="327">
        <f ca="1">HR!BJ77</f>
        <v>231649.86666666673</v>
      </c>
      <c r="J21" s="327">
        <f ca="1">HR!BK77</f>
        <v>231730.98666666672</v>
      </c>
      <c r="K21" s="327">
        <f ca="1">HR!BL77</f>
        <v>232016.46666666673</v>
      </c>
      <c r="L21" s="327">
        <f ca="1">HR!BM77</f>
        <v>232220.82666666672</v>
      </c>
      <c r="M21" s="327">
        <f ca="1">HR!BN77</f>
        <v>232506.30666666673</v>
      </c>
      <c r="N21" s="327">
        <f ca="1">HR!BO77</f>
        <v>232872.90666666673</v>
      </c>
      <c r="O21" s="327">
        <f ca="1">HR!BP77</f>
        <v>233281.62666666674</v>
      </c>
      <c r="P21" s="328">
        <f ca="1">HR!BQ77</f>
        <v>233648.22666666671</v>
      </c>
      <c r="Q21" s="304">
        <f ca="1">E21+F21+G21+H21+I21+J21+K21+L21+M21+N21+O21+P21</f>
        <v>2784933.9200000009</v>
      </c>
    </row>
    <row r="22" spans="1:17" ht="16">
      <c r="A22" s="767"/>
      <c r="C22" s="325" t="s">
        <v>240</v>
      </c>
      <c r="E22" s="326">
        <f>HR!BF92</f>
        <v>3300</v>
      </c>
      <c r="F22" s="327">
        <f>HR!BG92</f>
        <v>3300</v>
      </c>
      <c r="G22" s="327">
        <f>HR!BH92</f>
        <v>3300</v>
      </c>
      <c r="H22" s="327">
        <f>HR!BI92</f>
        <v>3300</v>
      </c>
      <c r="I22" s="327">
        <f>HR!BJ92</f>
        <v>3300</v>
      </c>
      <c r="J22" s="327">
        <f>HR!BK92</f>
        <v>3300</v>
      </c>
      <c r="K22" s="327">
        <f>HR!BL92</f>
        <v>3300</v>
      </c>
      <c r="L22" s="327">
        <f>HR!BM92</f>
        <v>3300</v>
      </c>
      <c r="M22" s="327">
        <f>HR!BN92</f>
        <v>3300</v>
      </c>
      <c r="N22" s="327">
        <f>HR!BO92</f>
        <v>3300</v>
      </c>
      <c r="O22" s="327">
        <f>HR!BP92</f>
        <v>3300</v>
      </c>
      <c r="P22" s="328">
        <f>HR!BQ92</f>
        <v>3300</v>
      </c>
      <c r="Q22" s="304"/>
    </row>
    <row r="23" spans="1:17" ht="16">
      <c r="A23" s="767"/>
      <c r="C23" s="325" t="s">
        <v>16</v>
      </c>
      <c r="E23" s="326">
        <f>HR!BF104</f>
        <v>0</v>
      </c>
      <c r="F23" s="327">
        <f>HR!BG104</f>
        <v>0</v>
      </c>
      <c r="G23" s="327">
        <f>HR!BH104</f>
        <v>0</v>
      </c>
      <c r="H23" s="327">
        <f>HR!BI104</f>
        <v>0</v>
      </c>
      <c r="I23" s="327">
        <f>HR!BJ104</f>
        <v>0</v>
      </c>
      <c r="J23" s="327">
        <f>HR!BK104</f>
        <v>0</v>
      </c>
      <c r="K23" s="327">
        <f>HR!BL104</f>
        <v>0</v>
      </c>
      <c r="L23" s="327">
        <f>HR!BM104</f>
        <v>0</v>
      </c>
      <c r="M23" s="327">
        <f>HR!BN104</f>
        <v>0</v>
      </c>
      <c r="N23" s="327">
        <f>HR!BO104</f>
        <v>0</v>
      </c>
      <c r="O23" s="327">
        <f>HR!BP104</f>
        <v>0</v>
      </c>
      <c r="P23" s="328">
        <f>HR!BQ104</f>
        <v>0</v>
      </c>
      <c r="Q23" s="304">
        <f>E23+F23+G23+H23+I23+J23+K23+L23+M23+N23+O23+P23</f>
        <v>0</v>
      </c>
    </row>
    <row r="24" spans="1:17" ht="18" thickBot="1">
      <c r="A24" s="767"/>
      <c r="C24" s="329" t="s">
        <v>29</v>
      </c>
      <c r="D24" s="2"/>
      <c r="E24" s="331">
        <f t="shared" ref="E24:P24" ca="1" si="6">SUM(E21:E23)</f>
        <v>234255.66666666674</v>
      </c>
      <c r="F24" s="332">
        <f t="shared" ca="1" si="6"/>
        <v>234460.02666666673</v>
      </c>
      <c r="G24" s="332">
        <f t="shared" ca="1" si="6"/>
        <v>234664.38666666672</v>
      </c>
      <c r="H24" s="332">
        <f t="shared" ca="1" si="6"/>
        <v>234826.62666666674</v>
      </c>
      <c r="I24" s="332">
        <f t="shared" ca="1" si="6"/>
        <v>234949.86666666673</v>
      </c>
      <c r="J24" s="332">
        <f t="shared" ca="1" si="6"/>
        <v>235030.98666666672</v>
      </c>
      <c r="K24" s="332">
        <f t="shared" ca="1" si="6"/>
        <v>235316.46666666673</v>
      </c>
      <c r="L24" s="332">
        <f t="shared" ca="1" si="6"/>
        <v>235520.82666666672</v>
      </c>
      <c r="M24" s="332">
        <f t="shared" ca="1" si="6"/>
        <v>235806.30666666673</v>
      </c>
      <c r="N24" s="332">
        <f t="shared" ca="1" si="6"/>
        <v>236172.90666666673</v>
      </c>
      <c r="O24" s="332">
        <f t="shared" ca="1" si="6"/>
        <v>236581.62666666674</v>
      </c>
      <c r="P24" s="333">
        <f t="shared" ca="1" si="6"/>
        <v>236948.22666666671</v>
      </c>
      <c r="Q24" s="304">
        <f ca="1">E24+F24+G24+H24+I24+J24+K24+L24+M24+N24+O24+P24</f>
        <v>2824533.9200000009</v>
      </c>
    </row>
    <row r="25" spans="1:17" ht="9" customHeight="1" thickBot="1">
      <c r="A25" s="767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67"/>
      <c r="C26" s="28" t="s">
        <v>13</v>
      </c>
      <c r="D26" s="29"/>
      <c r="E26" s="312" t="s">
        <v>12</v>
      </c>
      <c r="F26" s="313" t="s">
        <v>12</v>
      </c>
      <c r="G26" s="313" t="s">
        <v>12</v>
      </c>
      <c r="H26" s="313" t="s">
        <v>12</v>
      </c>
      <c r="I26" s="313" t="s">
        <v>12</v>
      </c>
      <c r="J26" s="313" t="s">
        <v>12</v>
      </c>
      <c r="K26" s="313" t="s">
        <v>12</v>
      </c>
      <c r="L26" s="313" t="s">
        <v>12</v>
      </c>
      <c r="M26" s="313" t="s">
        <v>12</v>
      </c>
      <c r="N26" s="313" t="s">
        <v>12</v>
      </c>
      <c r="O26" s="313" t="s">
        <v>12</v>
      </c>
      <c r="P26" s="314" t="s">
        <v>12</v>
      </c>
      <c r="Q26" s="324"/>
    </row>
    <row r="27" spans="1:17" ht="16">
      <c r="A27" s="767"/>
      <c r="C27" s="30" t="str">
        <f>IT!A10</f>
        <v>System Infrastructure</v>
      </c>
      <c r="E27" s="326">
        <f ca="1">IT!BF13</f>
        <v>1530</v>
      </c>
      <c r="F27" s="327">
        <f ca="1">IT!BG13</f>
        <v>1615</v>
      </c>
      <c r="G27" s="327">
        <f ca="1">IT!BH13</f>
        <v>1700</v>
      </c>
      <c r="H27" s="327">
        <f ca="1">IT!BI13</f>
        <v>1870</v>
      </c>
      <c r="I27" s="327">
        <f ca="1">IT!BJ13</f>
        <v>1870</v>
      </c>
      <c r="J27" s="327">
        <f ca="1">IT!BK13</f>
        <v>1955</v>
      </c>
      <c r="K27" s="327">
        <f ca="1">IT!BL13</f>
        <v>2125</v>
      </c>
      <c r="L27" s="327">
        <f ca="1">IT!BM13</f>
        <v>2210</v>
      </c>
      <c r="M27" s="327">
        <f ca="1">IT!BN13</f>
        <v>2380</v>
      </c>
      <c r="N27" s="327">
        <f ca="1">IT!BO13</f>
        <v>2635</v>
      </c>
      <c r="O27" s="327">
        <f ca="1">IT!BP13</f>
        <v>2805</v>
      </c>
      <c r="P27" s="328">
        <f ca="1">IT!BQ13</f>
        <v>3060</v>
      </c>
      <c r="Q27" s="304">
        <f ca="1">E27+F27+G27+H27+I27+J27+K27+L27+M27+N27+O27+P27</f>
        <v>25755</v>
      </c>
    </row>
    <row r="28" spans="1:17" ht="15.75" customHeight="1">
      <c r="A28" s="767"/>
      <c r="C28" s="30" t="s">
        <v>50</v>
      </c>
      <c r="E28" s="326">
        <f ca="1">IT!BF18</f>
        <v>7740</v>
      </c>
      <c r="F28" s="327">
        <f ca="1">IT!BG18</f>
        <v>7740</v>
      </c>
      <c r="G28" s="327">
        <f ca="1">IT!BH18</f>
        <v>7740</v>
      </c>
      <c r="H28" s="327">
        <f ca="1">IT!BI18</f>
        <v>7740</v>
      </c>
      <c r="I28" s="327">
        <f ca="1">IT!BJ18</f>
        <v>7740</v>
      </c>
      <c r="J28" s="327">
        <f ca="1">IT!BK18</f>
        <v>7740</v>
      </c>
      <c r="K28" s="327">
        <f ca="1">IT!BL18</f>
        <v>7740</v>
      </c>
      <c r="L28" s="327">
        <f ca="1">IT!BM18</f>
        <v>7740</v>
      </c>
      <c r="M28" s="327">
        <f ca="1">IT!BN18</f>
        <v>7740</v>
      </c>
      <c r="N28" s="327">
        <f ca="1">IT!BO18</f>
        <v>7740</v>
      </c>
      <c r="O28" s="327">
        <f ca="1">IT!BP18</f>
        <v>7740</v>
      </c>
      <c r="P28" s="328">
        <f ca="1">IT!BQ18</f>
        <v>7740</v>
      </c>
      <c r="Q28" s="304">
        <f ca="1">E28+F28+G28+H28+I28+J28+K28+L28+M28+N28+O28+P28</f>
        <v>92880</v>
      </c>
    </row>
    <row r="29" spans="1:17" ht="18" thickBot="1">
      <c r="A29" s="767"/>
      <c r="C29" s="1" t="s">
        <v>31</v>
      </c>
      <c r="D29" s="2"/>
      <c r="E29" s="331">
        <f ca="1">SUM(E27:E28)</f>
        <v>9270</v>
      </c>
      <c r="F29" s="332">
        <f t="shared" ref="F29:P29" ca="1" si="7">SUM(F27:F28)</f>
        <v>9355</v>
      </c>
      <c r="G29" s="332">
        <f t="shared" ca="1" si="7"/>
        <v>9440</v>
      </c>
      <c r="H29" s="332">
        <f t="shared" ca="1" si="7"/>
        <v>9610</v>
      </c>
      <c r="I29" s="332">
        <f t="shared" ca="1" si="7"/>
        <v>9610</v>
      </c>
      <c r="J29" s="332">
        <f t="shared" ca="1" si="7"/>
        <v>9695</v>
      </c>
      <c r="K29" s="332">
        <f t="shared" ca="1" si="7"/>
        <v>9865</v>
      </c>
      <c r="L29" s="332">
        <f t="shared" ca="1" si="7"/>
        <v>9950</v>
      </c>
      <c r="M29" s="332">
        <f t="shared" ca="1" si="7"/>
        <v>10120</v>
      </c>
      <c r="N29" s="332">
        <f t="shared" ca="1" si="7"/>
        <v>10375</v>
      </c>
      <c r="O29" s="332">
        <f t="shared" ca="1" si="7"/>
        <v>10545</v>
      </c>
      <c r="P29" s="333">
        <f t="shared" ca="1" si="7"/>
        <v>10800</v>
      </c>
      <c r="Q29" s="304">
        <f ca="1">E29+F29+G29+H29+I29+J29+K29+L29+M29+N29+O29+P29</f>
        <v>118635</v>
      </c>
    </row>
    <row r="30" spans="1:17" ht="8.25" customHeight="1" thickBot="1">
      <c r="A30" s="76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67"/>
      <c r="C31" s="31" t="s">
        <v>14</v>
      </c>
      <c r="D31" s="32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67"/>
      <c r="C32" s="91" t="str">
        <f>Marketing!A5</f>
        <v>Online-Marketing</v>
      </c>
      <c r="E32" s="326">
        <f>Marketing!BF11</f>
        <v>4100</v>
      </c>
      <c r="F32" s="327">
        <f>Marketing!BG11</f>
        <v>4100</v>
      </c>
      <c r="G32" s="327">
        <f>Marketing!BH11</f>
        <v>4100</v>
      </c>
      <c r="H32" s="327">
        <f>Marketing!BI11</f>
        <v>4100</v>
      </c>
      <c r="I32" s="327">
        <f>Marketing!BJ11</f>
        <v>4100</v>
      </c>
      <c r="J32" s="327">
        <f>Marketing!BK11</f>
        <v>4100</v>
      </c>
      <c r="K32" s="327">
        <f>Marketing!BL11</f>
        <v>4100</v>
      </c>
      <c r="L32" s="327">
        <f>Marketing!BM11</f>
        <v>4100</v>
      </c>
      <c r="M32" s="327">
        <f>Marketing!BN11</f>
        <v>4100</v>
      </c>
      <c r="N32" s="327">
        <f>Marketing!BO11</f>
        <v>4100</v>
      </c>
      <c r="O32" s="327">
        <f>Marketing!BP11</f>
        <v>4100</v>
      </c>
      <c r="P32" s="328">
        <f>Marketing!BQ11</f>
        <v>4100</v>
      </c>
      <c r="Q32" s="304">
        <f>E32+F32+G32+H32+I32+J32+K32+L32+M32+N32+O32+P32</f>
        <v>49200</v>
      </c>
    </row>
    <row r="33" spans="1:17" ht="16">
      <c r="A33" s="767"/>
      <c r="C33" s="91" t="str">
        <f>Marketing!A13</f>
        <v>Offline Marketing</v>
      </c>
      <c r="E33" s="326">
        <f>Marketing!BF18</f>
        <v>2750</v>
      </c>
      <c r="F33" s="327">
        <f>Marketing!BG18</f>
        <v>2750</v>
      </c>
      <c r="G33" s="327">
        <f>Marketing!BH18</f>
        <v>8750</v>
      </c>
      <c r="H33" s="327">
        <f>Marketing!BI18</f>
        <v>9950</v>
      </c>
      <c r="I33" s="327">
        <f>Marketing!BJ18</f>
        <v>2750</v>
      </c>
      <c r="J33" s="327">
        <f>Marketing!BK18</f>
        <v>2750</v>
      </c>
      <c r="K33" s="327">
        <f>Marketing!BL18</f>
        <v>2750</v>
      </c>
      <c r="L33" s="327">
        <f>Marketing!BM18</f>
        <v>2750</v>
      </c>
      <c r="M33" s="327">
        <f>Marketing!BN18</f>
        <v>21800</v>
      </c>
      <c r="N33" s="327">
        <f>Marketing!BO18</f>
        <v>2750</v>
      </c>
      <c r="O33" s="327">
        <f>Marketing!BP18</f>
        <v>2750</v>
      </c>
      <c r="P33" s="328">
        <f>Marketing!BQ18</f>
        <v>2750</v>
      </c>
      <c r="Q33" s="304">
        <f>E33+F33+G33+H33+I33+J33+K33+L33+M33+N33+O33+P33</f>
        <v>65250</v>
      </c>
    </row>
    <row r="34" spans="1:17" ht="18" thickBot="1">
      <c r="A34" s="767"/>
      <c r="C34" s="1" t="s">
        <v>30</v>
      </c>
      <c r="D34" s="2"/>
      <c r="E34" s="331">
        <f t="shared" ref="E34:P34" si="8">SUM(E32:E33)</f>
        <v>6850</v>
      </c>
      <c r="F34" s="332">
        <f t="shared" si="8"/>
        <v>6850</v>
      </c>
      <c r="G34" s="332">
        <f t="shared" si="8"/>
        <v>12850</v>
      </c>
      <c r="H34" s="332">
        <f t="shared" si="8"/>
        <v>14050</v>
      </c>
      <c r="I34" s="332">
        <f t="shared" si="8"/>
        <v>6850</v>
      </c>
      <c r="J34" s="332">
        <f t="shared" si="8"/>
        <v>6850</v>
      </c>
      <c r="K34" s="332">
        <f t="shared" si="8"/>
        <v>6850</v>
      </c>
      <c r="L34" s="332">
        <f t="shared" si="8"/>
        <v>6850</v>
      </c>
      <c r="M34" s="332">
        <f t="shared" si="8"/>
        <v>25900</v>
      </c>
      <c r="N34" s="332">
        <f t="shared" si="8"/>
        <v>6850</v>
      </c>
      <c r="O34" s="332">
        <f t="shared" si="8"/>
        <v>6850</v>
      </c>
      <c r="P34" s="333">
        <f t="shared" si="8"/>
        <v>6850</v>
      </c>
      <c r="Q34" s="304">
        <f>E34+F34+G34+H34+I34+J34+K34+L34+M34+N34+O34+P34</f>
        <v>114450</v>
      </c>
    </row>
    <row r="35" spans="1:17" ht="9.75" customHeight="1" thickBot="1">
      <c r="A35" s="767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67"/>
      <c r="C36" s="31" t="s">
        <v>177</v>
      </c>
      <c r="D36" s="32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67"/>
      <c r="C37" s="325" t="s">
        <v>35</v>
      </c>
      <c r="D37" s="306"/>
      <c r="E37" s="326">
        <f ca="1">Misc!BF14</f>
        <v>0</v>
      </c>
      <c r="F37" s="327">
        <f ca="1">Misc!BG14</f>
        <v>0</v>
      </c>
      <c r="G37" s="327">
        <f ca="1">Misc!BH14</f>
        <v>0</v>
      </c>
      <c r="H37" s="327">
        <f ca="1">Misc!BI14</f>
        <v>0</v>
      </c>
      <c r="I37" s="327">
        <f ca="1">Misc!BJ14</f>
        <v>0</v>
      </c>
      <c r="J37" s="327">
        <f ca="1">Misc!BK14</f>
        <v>0</v>
      </c>
      <c r="K37" s="327">
        <f ca="1">Misc!BL14</f>
        <v>0</v>
      </c>
      <c r="L37" s="327">
        <f ca="1">Misc!BM14</f>
        <v>0</v>
      </c>
      <c r="M37" s="327">
        <f ca="1">Misc!BN14</f>
        <v>0</v>
      </c>
      <c r="N37" s="327">
        <f ca="1">Misc!BO14</f>
        <v>0</v>
      </c>
      <c r="O37" s="327">
        <f ca="1">Misc!BP14</f>
        <v>0</v>
      </c>
      <c r="P37" s="328">
        <f ca="1">Misc!BQ14</f>
        <v>0</v>
      </c>
      <c r="Q37" s="304">
        <f t="shared" ref="Q37" ca="1" si="9">E37+F37+G37+H37+I37+J37+K37+L37+M37+N37+O37+P37</f>
        <v>0</v>
      </c>
    </row>
    <row r="38" spans="1:17" ht="16">
      <c r="A38" s="767"/>
      <c r="C38" s="325" t="s">
        <v>36</v>
      </c>
      <c r="D38" s="306"/>
      <c r="E38" s="326">
        <f>Misc!BF15</f>
        <v>100</v>
      </c>
      <c r="F38" s="327">
        <f>Misc!BG15</f>
        <v>101</v>
      </c>
      <c r="G38" s="327">
        <f>Misc!BH15</f>
        <v>102</v>
      </c>
      <c r="H38" s="327">
        <f>Misc!BI15</f>
        <v>103</v>
      </c>
      <c r="I38" s="327">
        <f>Misc!BJ15</f>
        <v>104</v>
      </c>
      <c r="J38" s="327">
        <f>Misc!BK15</f>
        <v>105</v>
      </c>
      <c r="K38" s="327">
        <f>Misc!BL15</f>
        <v>106</v>
      </c>
      <c r="L38" s="327">
        <f>Misc!BM15</f>
        <v>107</v>
      </c>
      <c r="M38" s="327">
        <f>Misc!BN15</f>
        <v>108</v>
      </c>
      <c r="N38" s="327">
        <f>Misc!BO15</f>
        <v>109</v>
      </c>
      <c r="O38" s="327">
        <f>Misc!BP15</f>
        <v>110</v>
      </c>
      <c r="P38" s="328">
        <f>Misc!BQ15</f>
        <v>111</v>
      </c>
      <c r="Q38" s="304">
        <f>E38+F38+G38+H38+I38+J38+K38+L38+M38+N38+O38+P38</f>
        <v>1266</v>
      </c>
    </row>
    <row r="39" spans="1:17" ht="16">
      <c r="A39" s="767"/>
      <c r="C39" s="340" t="s">
        <v>268</v>
      </c>
      <c r="D39" s="306"/>
      <c r="E39" s="326">
        <f>Misc!BF17</f>
        <v>0</v>
      </c>
      <c r="F39" s="327">
        <f>Misc!BG17</f>
        <v>1</v>
      </c>
      <c r="G39" s="327">
        <f>Misc!BH17</f>
        <v>2</v>
      </c>
      <c r="H39" s="327">
        <f>Misc!BI17</f>
        <v>3</v>
      </c>
      <c r="I39" s="327">
        <f>Misc!BJ17</f>
        <v>4</v>
      </c>
      <c r="J39" s="327">
        <f>Misc!BK17</f>
        <v>5</v>
      </c>
      <c r="K39" s="327">
        <f>Misc!BL17</f>
        <v>6</v>
      </c>
      <c r="L39" s="327">
        <f>Misc!BM17</f>
        <v>7</v>
      </c>
      <c r="M39" s="327">
        <f>Misc!BN17</f>
        <v>8</v>
      </c>
      <c r="N39" s="327">
        <f>Misc!BO17</f>
        <v>9</v>
      </c>
      <c r="O39" s="327">
        <f>Misc!BP17</f>
        <v>10</v>
      </c>
      <c r="P39" s="328">
        <f>Misc!BQ17</f>
        <v>11</v>
      </c>
      <c r="Q39" s="304">
        <f t="shared" ref="Q39:Q44" si="10">E39+F39+G39+H39+I39+J39+K39+L39+M39+N39+O39+P39</f>
        <v>66</v>
      </c>
    </row>
    <row r="40" spans="1:17" ht="16">
      <c r="A40" s="767"/>
      <c r="C40" s="325" t="s">
        <v>247</v>
      </c>
      <c r="D40" s="306"/>
      <c r="E40" s="326">
        <f ca="1">Misc!BF16</f>
        <v>1100</v>
      </c>
      <c r="F40" s="327">
        <f ca="1">Misc!BG16</f>
        <v>1150</v>
      </c>
      <c r="G40" s="327">
        <f ca="1">Misc!BH16</f>
        <v>1250</v>
      </c>
      <c r="H40" s="327">
        <f ca="1">Misc!BI16</f>
        <v>1300</v>
      </c>
      <c r="I40" s="327">
        <f ca="1">Misc!BJ16</f>
        <v>1400</v>
      </c>
      <c r="J40" s="327">
        <f ca="1">Misc!BK16</f>
        <v>1550</v>
      </c>
      <c r="K40" s="327">
        <f ca="1">Misc!BL16</f>
        <v>1650</v>
      </c>
      <c r="L40" s="327">
        <f ca="1">Misc!BM16</f>
        <v>1800</v>
      </c>
      <c r="M40" s="327">
        <f ca="1">Misc!BN16</f>
        <v>1950</v>
      </c>
      <c r="N40" s="327">
        <f ca="1">Misc!BO16</f>
        <v>2100</v>
      </c>
      <c r="O40" s="327">
        <f ca="1">Misc!BP16</f>
        <v>2300</v>
      </c>
      <c r="P40" s="328">
        <f ca="1">Misc!BQ16</f>
        <v>2500</v>
      </c>
      <c r="Q40" s="304">
        <f t="shared" ca="1" si="10"/>
        <v>20050</v>
      </c>
    </row>
    <row r="41" spans="1:17" ht="16">
      <c r="A41" s="767"/>
      <c r="C41" s="325" t="s">
        <v>37</v>
      </c>
      <c r="D41" s="306"/>
      <c r="E41" s="326">
        <f ca="1">Misc!BF18+Misc!BF19</f>
        <v>5140</v>
      </c>
      <c r="F41" s="327">
        <f ca="1">Misc!BG18+Misc!BG19</f>
        <v>5140</v>
      </c>
      <c r="G41" s="327">
        <f ca="1">Misc!BH18+Misc!BH19</f>
        <v>5140</v>
      </c>
      <c r="H41" s="327">
        <f ca="1">Misc!BI18+Misc!BI19</f>
        <v>5140</v>
      </c>
      <c r="I41" s="327">
        <f ca="1">Misc!BJ18+Misc!BJ19</f>
        <v>5140</v>
      </c>
      <c r="J41" s="327">
        <f ca="1">Misc!BK18+Misc!BK19</f>
        <v>5140</v>
      </c>
      <c r="K41" s="327">
        <f ca="1">Misc!BL18+Misc!BL19</f>
        <v>5140</v>
      </c>
      <c r="L41" s="327">
        <f ca="1">Misc!BM18+Misc!BM19</f>
        <v>5140</v>
      </c>
      <c r="M41" s="327">
        <f ca="1">Misc!BN18+Misc!BN19</f>
        <v>5140</v>
      </c>
      <c r="N41" s="327">
        <f ca="1">Misc!BO18+Misc!BO19</f>
        <v>5140</v>
      </c>
      <c r="O41" s="327">
        <f ca="1">Misc!BP18+Misc!BP19</f>
        <v>5140</v>
      </c>
      <c r="P41" s="328">
        <f ca="1">Misc!BQ18+Misc!BQ19</f>
        <v>5140</v>
      </c>
      <c r="Q41" s="304">
        <f t="shared" ca="1" si="10"/>
        <v>61680</v>
      </c>
    </row>
    <row r="42" spans="1:17" ht="16">
      <c r="A42" s="767"/>
      <c r="C42" s="325" t="s">
        <v>38</v>
      </c>
      <c r="D42" s="306"/>
      <c r="E42" s="326">
        <f ca="1">Misc!BF20</f>
        <v>21500</v>
      </c>
      <c r="F42" s="327">
        <f ca="1">Misc!BG20</f>
        <v>21500</v>
      </c>
      <c r="G42" s="327">
        <f ca="1">Misc!BH20</f>
        <v>21500</v>
      </c>
      <c r="H42" s="327">
        <f ca="1">Misc!BI20</f>
        <v>21500</v>
      </c>
      <c r="I42" s="327">
        <f ca="1">Misc!BJ20</f>
        <v>21500</v>
      </c>
      <c r="J42" s="327">
        <f ca="1">Misc!BK20</f>
        <v>21500</v>
      </c>
      <c r="K42" s="327">
        <f ca="1">Misc!BL20</f>
        <v>21500</v>
      </c>
      <c r="L42" s="327">
        <f ca="1">Misc!BM20</f>
        <v>21500</v>
      </c>
      <c r="M42" s="327">
        <f ca="1">Misc!BN20</f>
        <v>21500</v>
      </c>
      <c r="N42" s="327">
        <f ca="1">Misc!BO20</f>
        <v>21500</v>
      </c>
      <c r="O42" s="327">
        <f ca="1">Misc!BP20</f>
        <v>21500</v>
      </c>
      <c r="P42" s="328">
        <f ca="1">Misc!BQ20</f>
        <v>21500</v>
      </c>
      <c r="Q42" s="304">
        <f t="shared" ca="1" si="10"/>
        <v>258000</v>
      </c>
    </row>
    <row r="43" spans="1:17" ht="16">
      <c r="A43" s="767"/>
      <c r="C43" s="325" t="s">
        <v>67</v>
      </c>
      <c r="D43" s="306"/>
      <c r="E43" s="326">
        <f ca="1">Misc!BF21+Misc!BF22</f>
        <v>4300</v>
      </c>
      <c r="F43" s="327">
        <f ca="1">Misc!BG21+Misc!BG22</f>
        <v>4300</v>
      </c>
      <c r="G43" s="327">
        <f ca="1">Misc!BH21+Misc!BH22</f>
        <v>4300</v>
      </c>
      <c r="H43" s="327">
        <f ca="1">Misc!BI21+Misc!BI22</f>
        <v>4300</v>
      </c>
      <c r="I43" s="327">
        <f ca="1">Misc!BJ21+Misc!BJ22</f>
        <v>4300</v>
      </c>
      <c r="J43" s="327">
        <f ca="1">Misc!BK21+Misc!BK22</f>
        <v>4300</v>
      </c>
      <c r="K43" s="327">
        <f ca="1">Misc!BL21+Misc!BL22</f>
        <v>4300</v>
      </c>
      <c r="L43" s="327">
        <f ca="1">Misc!BM21+Misc!BM22</f>
        <v>4300</v>
      </c>
      <c r="M43" s="327">
        <f ca="1">Misc!BN21+Misc!BN22</f>
        <v>4300</v>
      </c>
      <c r="N43" s="327">
        <f ca="1">Misc!BO21+Misc!BO22</f>
        <v>4300</v>
      </c>
      <c r="O43" s="327">
        <f ca="1">Misc!BP21+Misc!BP22</f>
        <v>4300</v>
      </c>
      <c r="P43" s="328">
        <f ca="1">Misc!BQ21+Misc!BQ22</f>
        <v>4300</v>
      </c>
      <c r="Q43" s="304">
        <f t="shared" ca="1" si="10"/>
        <v>51600</v>
      </c>
    </row>
    <row r="44" spans="1:17" ht="16">
      <c r="A44" s="767"/>
      <c r="C44" s="325" t="s">
        <v>32</v>
      </c>
      <c r="D44" s="306"/>
      <c r="E44" s="326">
        <f ca="1">Misc!BF23</f>
        <v>2920.7000000000003</v>
      </c>
      <c r="F44" s="327">
        <f ca="1">Misc!BG23</f>
        <v>2974.06</v>
      </c>
      <c r="G44" s="327">
        <f ca="1">Misc!BH23</f>
        <v>3206.4</v>
      </c>
      <c r="H44" s="327">
        <f ca="1">Misc!BI23</f>
        <v>3564.58</v>
      </c>
      <c r="I44" s="327">
        <f ca="1">Misc!BJ23</f>
        <v>3614.52</v>
      </c>
      <c r="J44" s="327">
        <f ca="1">Misc!BK23</f>
        <v>4050.62</v>
      </c>
      <c r="K44" s="327">
        <f ca="1">Misc!BL23</f>
        <v>4462.9800000000005</v>
      </c>
      <c r="L44" s="327">
        <f ca="1">Misc!BM23</f>
        <v>4793.4800000000005</v>
      </c>
      <c r="M44" s="327">
        <f ca="1">Misc!BN23</f>
        <v>5105.6000000000004</v>
      </c>
      <c r="N44" s="327">
        <f ca="1">Misc!BO23</f>
        <v>5421.74</v>
      </c>
      <c r="O44" s="327">
        <f ca="1">Misc!BP23</f>
        <v>6280.84</v>
      </c>
      <c r="P44" s="328">
        <f ca="1">Misc!BQ23</f>
        <v>6470.32</v>
      </c>
      <c r="Q44" s="304">
        <f t="shared" ca="1" si="10"/>
        <v>52865.840000000004</v>
      </c>
    </row>
    <row r="45" spans="1:17" ht="18" thickBot="1">
      <c r="A45" s="767"/>
      <c r="C45" s="341" t="s">
        <v>178</v>
      </c>
      <c r="D45" s="330"/>
      <c r="E45" s="331">
        <f t="shared" ref="E45" ca="1" si="11">SUM(E37:E44)</f>
        <v>35060.699999999997</v>
      </c>
      <c r="F45" s="332">
        <f t="shared" ref="F45:P45" ca="1" si="12">SUM(F37:F44)</f>
        <v>35166.06</v>
      </c>
      <c r="G45" s="332">
        <f t="shared" ca="1" si="12"/>
        <v>35500.400000000001</v>
      </c>
      <c r="H45" s="332">
        <f t="shared" ca="1" si="12"/>
        <v>35910.58</v>
      </c>
      <c r="I45" s="332">
        <f t="shared" ca="1" si="12"/>
        <v>36062.519999999997</v>
      </c>
      <c r="J45" s="332">
        <f t="shared" ca="1" si="12"/>
        <v>36650.620000000003</v>
      </c>
      <c r="K45" s="332">
        <f t="shared" ca="1" si="12"/>
        <v>37164.980000000003</v>
      </c>
      <c r="L45" s="332">
        <f t="shared" ca="1" si="12"/>
        <v>37647.480000000003</v>
      </c>
      <c r="M45" s="332">
        <f t="shared" ca="1" si="12"/>
        <v>38111.599999999999</v>
      </c>
      <c r="N45" s="332">
        <f t="shared" ca="1" si="12"/>
        <v>38579.74</v>
      </c>
      <c r="O45" s="332">
        <f t="shared" ca="1" si="12"/>
        <v>39640.839999999997</v>
      </c>
      <c r="P45" s="333">
        <f t="shared" ca="1" si="12"/>
        <v>40032.32</v>
      </c>
      <c r="Q45" s="304">
        <f ca="1">E45+F45+G45+H45+I45+J45+K45+L45+M45+N45+O45+P45</f>
        <v>445527.83999999991</v>
      </c>
    </row>
    <row r="46" spans="1:17" ht="18" thickBot="1">
      <c r="A46" s="767"/>
      <c r="C46" s="92"/>
      <c r="D46" s="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67"/>
      <c r="C47" s="93" t="s">
        <v>179</v>
      </c>
      <c r="E47" s="345">
        <f ca="1">E24+E29+E34+E45</f>
        <v>285436.36666666676</v>
      </c>
      <c r="F47" s="346">
        <f t="shared" ref="F47:P47" ca="1" si="13">F24+F29+F34+F45</f>
        <v>285831.08666666673</v>
      </c>
      <c r="G47" s="346">
        <f t="shared" ca="1" si="13"/>
        <v>292454.78666666674</v>
      </c>
      <c r="H47" s="346">
        <f t="shared" ca="1" si="13"/>
        <v>294397.20666666672</v>
      </c>
      <c r="I47" s="346">
        <f t="shared" ca="1" si="13"/>
        <v>287472.38666666672</v>
      </c>
      <c r="J47" s="346">
        <f t="shared" ca="1" si="13"/>
        <v>288226.60666666675</v>
      </c>
      <c r="K47" s="346">
        <f t="shared" ca="1" si="13"/>
        <v>289196.44666666671</v>
      </c>
      <c r="L47" s="346">
        <f t="shared" ca="1" si="13"/>
        <v>289968.3066666667</v>
      </c>
      <c r="M47" s="346">
        <f t="shared" ca="1" si="13"/>
        <v>309937.90666666673</v>
      </c>
      <c r="N47" s="346">
        <f t="shared" ca="1" si="13"/>
        <v>291977.64666666673</v>
      </c>
      <c r="O47" s="346">
        <f t="shared" ca="1" si="13"/>
        <v>293617.46666666673</v>
      </c>
      <c r="P47" s="347">
        <f t="shared" ca="1" si="13"/>
        <v>294630.54666666669</v>
      </c>
      <c r="Q47" s="304">
        <f ca="1">E47+F47+G47+H47+I47+J47+K47+L47+M47+N47+O47+P47</f>
        <v>3503146.7600000007</v>
      </c>
    </row>
    <row r="48" spans="1:17" ht="18" thickBot="1">
      <c r="A48" s="767"/>
      <c r="C48" s="86"/>
      <c r="D48" s="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69"/>
      <c r="C49" s="87" t="s">
        <v>68</v>
      </c>
      <c r="D49" s="2"/>
      <c r="E49" s="350">
        <f ca="1">(SUM('Year 2'!$E$65:$P$65)+SUM('Year 3'!$E$65:$P$65)+SUM('Year 4'!$E$65:$P$65))/36</f>
        <v>2505.2277777777781</v>
      </c>
      <c r="F49" s="351">
        <f ca="1">(SUM('Year 2'!$E$65:$P$65)+SUM('Year 3'!$E$65:$P$65)+SUM('Year 4'!$E$65:$P$65))/36</f>
        <v>2505.2277777777781</v>
      </c>
      <c r="G49" s="351">
        <f ca="1">(SUM('Year 2'!$E$65:$P$65)+SUM('Year 3'!$E$65:$P$65)+SUM('Year 4'!$E$65:$P$65))/36</f>
        <v>2505.2277777777781</v>
      </c>
      <c r="H49" s="351">
        <f ca="1">(SUM('Year 2'!$E$65:$P$65)+SUM('Year 3'!$E$65:$P$65)+SUM('Year 4'!$E$65:$P$65))/36</f>
        <v>2505.2277777777781</v>
      </c>
      <c r="I49" s="351">
        <f ca="1">(SUM('Year 2'!$E$65:$P$65)+SUM('Year 3'!$E$65:$P$65)+SUM('Year 4'!$E$65:$P$65))/36</f>
        <v>2505.2277777777781</v>
      </c>
      <c r="J49" s="351">
        <f ca="1">(SUM('Year 2'!$E$65:$P$65)+SUM('Year 3'!$E$65:$P$65)+SUM('Year 4'!$E$65:$P$65))/36</f>
        <v>2505.2277777777781</v>
      </c>
      <c r="K49" s="351">
        <f ca="1">(SUM('Year 2'!$E$65:$P$65)+SUM('Year 3'!$E$65:$P$65)+SUM('Year 4'!$E$65:$P$65))/36</f>
        <v>2505.2277777777781</v>
      </c>
      <c r="L49" s="351">
        <f ca="1">(SUM('Year 2'!$E$65:$P$65)+SUM('Year 3'!$E$65:$P$65)+SUM('Year 4'!$E$65:$P$65))/36</f>
        <v>2505.2277777777781</v>
      </c>
      <c r="M49" s="351">
        <f ca="1">(SUM('Year 2'!$E$65:$P$65)+SUM('Year 3'!$E$65:$P$65)+SUM('Year 4'!$E$65:$P$65))/36</f>
        <v>2505.2277777777781</v>
      </c>
      <c r="N49" s="351">
        <f ca="1">(SUM('Year 2'!$E$65:$P$65)+SUM('Year 3'!$E$65:$P$65)+SUM('Year 4'!$E$65:$P$65))/36</f>
        <v>2505.2277777777781</v>
      </c>
      <c r="O49" s="351">
        <f ca="1">(SUM('Year 2'!$E$65:$P$65)+SUM('Year 3'!$E$65:$P$65)+SUM('Year 4'!$E$65:$P$65))/36</f>
        <v>2505.2277777777781</v>
      </c>
      <c r="P49" s="352">
        <f ca="1">(SUM('Year 2'!$E$65:$P$65)+SUM('Year 3'!$E$65:$P$65)+SUM('Year 4'!$E$65:$P$65))/36</f>
        <v>2505.2277777777781</v>
      </c>
      <c r="Q49" s="304">
        <f ca="1">SUM(E49:P49)</f>
        <v>30062.733333333337</v>
      </c>
    </row>
    <row r="50" spans="1:17" ht="30" thickBot="1">
      <c r="E50" s="334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59"/>
    </row>
    <row r="51" spans="1:17" ht="25" thickBot="1">
      <c r="A51" s="764" t="s">
        <v>21</v>
      </c>
      <c r="C51" s="31" t="s">
        <v>21</v>
      </c>
      <c r="D51" s="3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4" t="s">
        <v>41</v>
      </c>
      <c r="E52" s="355">
        <f ca="1">E8-E15-E47-E49</f>
        <v>-176541.59444444452</v>
      </c>
      <c r="F52" s="355">
        <f t="shared" ref="F52:P52" ca="1" si="14">F8-F15-F47-F49</f>
        <v>-158387.31444444449</v>
      </c>
      <c r="G52" s="355">
        <f t="shared" ca="1" si="14"/>
        <v>-173342.0144444445</v>
      </c>
      <c r="H52" s="355">
        <f t="shared" ca="1" si="14"/>
        <v>-156668.43444444449</v>
      </c>
      <c r="I52" s="355">
        <f t="shared" ca="1" si="14"/>
        <v>-143942.61444444448</v>
      </c>
      <c r="J52" s="355">
        <f t="shared" ca="1" si="14"/>
        <v>-142028.83444444451</v>
      </c>
      <c r="K52" s="355">
        <f t="shared" ca="1" si="14"/>
        <v>-131381.67444444448</v>
      </c>
      <c r="L52" s="355">
        <f t="shared" ca="1" si="14"/>
        <v>-114244.53444444448</v>
      </c>
      <c r="M52" s="355">
        <f t="shared" ca="1" si="14"/>
        <v>-131717.1344444445</v>
      </c>
      <c r="N52" s="355">
        <f t="shared" ca="1" si="14"/>
        <v>-91951.874444444504</v>
      </c>
      <c r="O52" s="355">
        <f t="shared" ca="1" si="14"/>
        <v>-72973.694444444511</v>
      </c>
      <c r="P52" s="355">
        <f t="shared" ca="1" si="14"/>
        <v>-57461.774444444469</v>
      </c>
      <c r="Q52" s="358">
        <f ca="1">E52+F52+G52+H52+I52+J52+K52+L52+M52+N52+O52+P52</f>
        <v>-1550641.4933333341</v>
      </c>
    </row>
    <row r="53" spans="1:17">
      <c r="E53" s="334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59"/>
    </row>
    <row r="54" spans="1:17" ht="30" thickBot="1">
      <c r="E54" s="334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59"/>
    </row>
    <row r="55" spans="1:17" ht="18.75" customHeight="1" thickBot="1">
      <c r="A55" s="766" t="s">
        <v>72</v>
      </c>
      <c r="C55" s="95" t="s">
        <v>79</v>
      </c>
      <c r="E55" s="361">
        <f ca="1">Revenues!BB54-Revenues!BB56-E47</f>
        <v>-177907.11666666676</v>
      </c>
      <c r="F55" s="361">
        <f ca="1">Revenues!BC54-Revenues!BC56-F47</f>
        <v>-171311.08666666673</v>
      </c>
      <c r="G55" s="361">
        <f ca="1">Revenues!BD54-Revenues!BD56-G47</f>
        <v>-157738.03666666674</v>
      </c>
      <c r="H55" s="361">
        <f ca="1">Revenues!BE54-Revenues!BE56-H47</f>
        <v>-166129.70666666672</v>
      </c>
      <c r="I55" s="361">
        <f ca="1">Revenues!BF54-Revenues!BF56-I47</f>
        <v>-144761.88666666672</v>
      </c>
      <c r="J55" s="361">
        <f ca="1">Revenues!BG54-Revenues!BG56-J47</f>
        <v>-137326.35666666675</v>
      </c>
      <c r="K55" s="361">
        <f ca="1">Revenues!BH54-Revenues!BH56-K47</f>
        <v>-136135.19666666671</v>
      </c>
      <c r="L55" s="361">
        <f ca="1">Revenues!BI54-Revenues!BI56-L47</f>
        <v>-120990.3066666667</v>
      </c>
      <c r="M55" s="361">
        <f ca="1">Revenues!BJ54-Revenues!BJ56-M47</f>
        <v>-109001.15666666673</v>
      </c>
      <c r="N55" s="361">
        <f ca="1">Revenues!BK54-Revenues!BK56-N47</f>
        <v>-96412.146666666726</v>
      </c>
      <c r="O55" s="361">
        <f ca="1">Revenues!BL54-Revenues!BL56-O47</f>
        <v>-75613.216666666733</v>
      </c>
      <c r="P55" s="361">
        <f ca="1">Revenues!BM54-Revenues!BM56-P47</f>
        <v>-52244.796666666691</v>
      </c>
      <c r="Q55" s="358">
        <f ca="1">SUM(E55:P55)</f>
        <v>-1545571.0100000007</v>
      </c>
    </row>
    <row r="56" spans="1:17" ht="17" thickBot="1">
      <c r="A56" s="767"/>
      <c r="E56" s="334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59"/>
    </row>
    <row r="57" spans="1:17" ht="23" customHeight="1">
      <c r="A57" s="767"/>
      <c r="C57" s="31" t="s">
        <v>78</v>
      </c>
      <c r="D57" s="3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67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67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67"/>
      <c r="C60" s="3" t="s">
        <v>205</v>
      </c>
      <c r="E60" s="363">
        <f t="shared" ref="E60:P60" si="15">SUM(E58:E59)</f>
        <v>0</v>
      </c>
      <c r="F60" s="364">
        <f t="shared" si="15"/>
        <v>0</v>
      </c>
      <c r="G60" s="364">
        <f t="shared" si="15"/>
        <v>0</v>
      </c>
      <c r="H60" s="364">
        <f t="shared" si="15"/>
        <v>0</v>
      </c>
      <c r="I60" s="364">
        <f t="shared" si="15"/>
        <v>0</v>
      </c>
      <c r="J60" s="364">
        <f t="shared" si="15"/>
        <v>0</v>
      </c>
      <c r="K60" s="364">
        <f t="shared" si="15"/>
        <v>0</v>
      </c>
      <c r="L60" s="364">
        <f t="shared" si="15"/>
        <v>0</v>
      </c>
      <c r="M60" s="364">
        <f t="shared" si="15"/>
        <v>0</v>
      </c>
      <c r="N60" s="364">
        <f t="shared" si="15"/>
        <v>0</v>
      </c>
      <c r="O60" s="364">
        <f t="shared" si="15"/>
        <v>0</v>
      </c>
      <c r="P60" s="365">
        <f t="shared" si="15"/>
        <v>0</v>
      </c>
      <c r="Q60" s="304">
        <f>SUM(E60:P60)</f>
        <v>0</v>
      </c>
    </row>
    <row r="61" spans="1:17" ht="16" customHeight="1" thickBot="1">
      <c r="A61" s="767"/>
      <c r="C61" s="17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67"/>
      <c r="C62" s="31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67"/>
      <c r="C63" s="88" t="s">
        <v>13</v>
      </c>
      <c r="E63" s="369">
        <f ca="1">IT!BF22</f>
        <v>463.5</v>
      </c>
      <c r="F63" s="370">
        <f ca="1">IT!BG22</f>
        <v>467.75</v>
      </c>
      <c r="G63" s="370">
        <f ca="1">IT!BH22</f>
        <v>472</v>
      </c>
      <c r="H63" s="370">
        <f ca="1">IT!BI22</f>
        <v>480.5</v>
      </c>
      <c r="I63" s="370">
        <f ca="1">IT!BJ22</f>
        <v>480.5</v>
      </c>
      <c r="J63" s="370">
        <f ca="1">IT!BK22</f>
        <v>484.75</v>
      </c>
      <c r="K63" s="370">
        <f ca="1">IT!BL22</f>
        <v>493.25</v>
      </c>
      <c r="L63" s="370">
        <f ca="1">IT!BM22</f>
        <v>497.5</v>
      </c>
      <c r="M63" s="370">
        <f ca="1">IT!BN22</f>
        <v>506</v>
      </c>
      <c r="N63" s="370">
        <f ca="1">IT!BO22</f>
        <v>518.75</v>
      </c>
      <c r="O63" s="370">
        <f ca="1">IT!BP22</f>
        <v>527.25</v>
      </c>
      <c r="P63" s="371">
        <f ca="1">IT!BQ22</f>
        <v>540</v>
      </c>
      <c r="Q63" s="372"/>
    </row>
    <row r="64" spans="1:17" ht="16" customHeight="1">
      <c r="A64" s="767"/>
      <c r="C64" s="88" t="s">
        <v>32</v>
      </c>
      <c r="E64" s="369">
        <f ca="1">Misc!BF26</f>
        <v>7301.75</v>
      </c>
      <c r="F64" s="370">
        <f ca="1">Misc!BG26</f>
        <v>7435.1500000000005</v>
      </c>
      <c r="G64" s="370">
        <f ca="1">Misc!BH26</f>
        <v>8016</v>
      </c>
      <c r="H64" s="370">
        <f ca="1">Misc!BI26</f>
        <v>8911.4500000000007</v>
      </c>
      <c r="I64" s="370">
        <f ca="1">Misc!BJ26</f>
        <v>9036.3000000000011</v>
      </c>
      <c r="J64" s="370">
        <f ca="1">Misc!BK26</f>
        <v>10126.550000000001</v>
      </c>
      <c r="K64" s="370">
        <f ca="1">Misc!BL26</f>
        <v>11157.45</v>
      </c>
      <c r="L64" s="370">
        <f ca="1">Misc!BM26</f>
        <v>11983.7</v>
      </c>
      <c r="M64" s="370">
        <f ca="1">Misc!BN26</f>
        <v>12764</v>
      </c>
      <c r="N64" s="370">
        <f ca="1">Misc!BO26</f>
        <v>13554.35</v>
      </c>
      <c r="O64" s="370">
        <f ca="1">Misc!BP26</f>
        <v>15702.1</v>
      </c>
      <c r="P64" s="371">
        <f ca="1">Misc!BQ26</f>
        <v>16175.800000000001</v>
      </c>
      <c r="Q64" s="372"/>
    </row>
    <row r="65" spans="1:17" ht="20" thickBot="1">
      <c r="A65" s="767"/>
      <c r="C65" s="3" t="s">
        <v>69</v>
      </c>
      <c r="E65" s="373">
        <f ca="1">E63+E64</f>
        <v>7765.25</v>
      </c>
      <c r="F65" s="374">
        <f t="shared" ref="F65:P65" ca="1" si="16">F63+F64</f>
        <v>7902.9000000000005</v>
      </c>
      <c r="G65" s="374">
        <f t="shared" ca="1" si="16"/>
        <v>8488</v>
      </c>
      <c r="H65" s="374">
        <f t="shared" ca="1" si="16"/>
        <v>9391.9500000000007</v>
      </c>
      <c r="I65" s="374">
        <f t="shared" ca="1" si="16"/>
        <v>9516.8000000000011</v>
      </c>
      <c r="J65" s="374">
        <f t="shared" ca="1" si="16"/>
        <v>10611.300000000001</v>
      </c>
      <c r="K65" s="374">
        <f t="shared" ca="1" si="16"/>
        <v>11650.7</v>
      </c>
      <c r="L65" s="374">
        <f t="shared" ca="1" si="16"/>
        <v>12481.2</v>
      </c>
      <c r="M65" s="374">
        <f t="shared" ca="1" si="16"/>
        <v>13270</v>
      </c>
      <c r="N65" s="374">
        <f t="shared" ca="1" si="16"/>
        <v>14073.1</v>
      </c>
      <c r="O65" s="374">
        <f t="shared" ca="1" si="16"/>
        <v>16229.35</v>
      </c>
      <c r="P65" s="375">
        <f t="shared" ca="1" si="16"/>
        <v>16715.800000000003</v>
      </c>
      <c r="Q65" s="304">
        <f ca="1">SUM(E65:P65)</f>
        <v>138096.35000000003</v>
      </c>
    </row>
    <row r="66" spans="1:17" ht="20" thickBot="1">
      <c r="A66" s="767"/>
      <c r="C66" s="8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7" ht="25" thickBot="1">
      <c r="A67" s="767"/>
      <c r="B67" s="37"/>
      <c r="C67" s="31" t="s">
        <v>42</v>
      </c>
      <c r="D67" s="3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</row>
    <row r="68" spans="1:17" ht="20" thickBot="1">
      <c r="A68" s="769"/>
      <c r="B68" s="37"/>
      <c r="C68" s="94" t="s">
        <v>77</v>
      </c>
      <c r="D68" s="20"/>
      <c r="E68" s="355">
        <f ca="1">'Year 4'!P68+E55+E60-E65</f>
        <v>-10528570.700000003</v>
      </c>
      <c r="F68" s="356">
        <f ca="1">E68+F55+F60-F65</f>
        <v>-10707784.686666669</v>
      </c>
      <c r="G68" s="356">
        <f t="shared" ref="G68:P68" ca="1" si="17">F68+G55+G60-G65</f>
        <v>-10874010.723333336</v>
      </c>
      <c r="H68" s="356">
        <f t="shared" ca="1" si="17"/>
        <v>-11049532.380000003</v>
      </c>
      <c r="I68" s="356">
        <f t="shared" ca="1" si="17"/>
        <v>-11203811.06666667</v>
      </c>
      <c r="J68" s="356">
        <f t="shared" ca="1" si="17"/>
        <v>-11351748.723333338</v>
      </c>
      <c r="K68" s="356">
        <f t="shared" ca="1" si="17"/>
        <v>-11499534.620000005</v>
      </c>
      <c r="L68" s="356">
        <f t="shared" ca="1" si="17"/>
        <v>-11633006.126666671</v>
      </c>
      <c r="M68" s="356">
        <f t="shared" ca="1" si="17"/>
        <v>-11755277.283333337</v>
      </c>
      <c r="N68" s="356">
        <f t="shared" ca="1" si="17"/>
        <v>-11865762.530000003</v>
      </c>
      <c r="O68" s="356">
        <f t="shared" ca="1" si="17"/>
        <v>-11957605.096666669</v>
      </c>
      <c r="P68" s="357">
        <f t="shared" ca="1" si="17"/>
        <v>-12026565.693333337</v>
      </c>
      <c r="Q68" s="358"/>
    </row>
    <row r="69" spans="1:17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18"/>
    </row>
    <row r="70" spans="1:17" ht="15">
      <c r="A70" s="639" t="s">
        <v>253</v>
      </c>
      <c r="B70" s="698"/>
      <c r="C70" s="699"/>
    </row>
    <row r="71" spans="1:17" ht="15">
      <c r="A71" s="639" t="s">
        <v>254</v>
      </c>
      <c r="B71" s="634"/>
      <c r="C71" s="621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E68:P68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E55:P55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E18:P18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1"/>
  <sheetViews>
    <sheetView showGridLines="0" zoomScale="85" zoomScaleNormal="85" zoomScalePageLayoutView="70" workbookViewId="0">
      <selection activeCell="A2" sqref="A2"/>
    </sheetView>
  </sheetViews>
  <sheetFormatPr baseColWidth="10" defaultColWidth="9.1640625" defaultRowHeight="29"/>
  <cols>
    <col min="1" max="1" width="7" style="542" customWidth="1"/>
    <col min="2" max="2" width="2.1640625" style="14" customWidth="1"/>
    <col min="3" max="3" width="29.33203125" style="10" customWidth="1"/>
    <col min="4" max="4" width="5" style="10" customWidth="1"/>
    <col min="5" max="5" width="15.5" style="10" customWidth="1" collapsed="1"/>
    <col min="6" max="6" width="15.5" style="10" customWidth="1"/>
    <col min="7" max="12" width="14.83203125" style="10" customWidth="1"/>
    <col min="13" max="16" width="16.83203125" style="10" bestFit="1" customWidth="1"/>
    <col min="17" max="17" width="13.83203125" style="11" bestFit="1" customWidth="1"/>
    <col min="18" max="16384" width="9.1640625" style="10"/>
  </cols>
  <sheetData>
    <row r="1" spans="1:17" ht="21.75" customHeight="1">
      <c r="A1" s="738" t="str">
        <f>Overview!G5&amp;" Profit &amp; Loss (P&amp;L)"</f>
        <v>2025 Profit &amp; Loss (P&amp;L)</v>
      </c>
      <c r="B1" s="733"/>
      <c r="C1" s="733"/>
      <c r="E1" s="27" t="s">
        <v>0</v>
      </c>
      <c r="F1" s="27" t="s">
        <v>1</v>
      </c>
      <c r="G1" s="27" t="s">
        <v>2</v>
      </c>
      <c r="H1" s="27" t="s">
        <v>3</v>
      </c>
      <c r="I1" s="27" t="s">
        <v>17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18</v>
      </c>
      <c r="O1" s="27" t="s">
        <v>10</v>
      </c>
      <c r="P1" s="27" t="s">
        <v>19</v>
      </c>
      <c r="Q1" s="308" t="str">
        <f>"Total "&amp;Overview!G5</f>
        <v>Total 2025</v>
      </c>
    </row>
    <row r="2" spans="1:17" ht="8.25" customHeight="1" thickBot="1">
      <c r="A2" s="540"/>
      <c r="C2" s="15"/>
      <c r="Q2" s="10"/>
    </row>
    <row r="3" spans="1:17" ht="18" customHeight="1">
      <c r="A3" s="766" t="s">
        <v>33</v>
      </c>
      <c r="C3" s="16"/>
      <c r="D3" s="17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7"/>
      <c r="C4" s="38" t="str">
        <f>Revenues!E17</f>
        <v>Product 1 - one time</v>
      </c>
      <c r="D4" s="19"/>
      <c r="E4" s="297">
        <f>Revenues!BN23</f>
        <v>35200</v>
      </c>
      <c r="F4" s="298">
        <f>Revenues!BO23</f>
        <v>32320</v>
      </c>
      <c r="G4" s="514">
        <f>Revenues!BP23</f>
        <v>40160</v>
      </c>
      <c r="H4" s="514">
        <f>Revenues!BQ23</f>
        <v>40160</v>
      </c>
      <c r="I4" s="514">
        <f>Revenues!BR23</f>
        <v>45120</v>
      </c>
      <c r="J4" s="514">
        <f>Revenues!BS23</f>
        <v>51840</v>
      </c>
      <c r="K4" s="514">
        <f>Revenues!BT23</f>
        <v>52960</v>
      </c>
      <c r="L4" s="514">
        <f>Revenues!BU23</f>
        <v>60800</v>
      </c>
      <c r="M4" s="514">
        <f>Revenues!BV23</f>
        <v>64640</v>
      </c>
      <c r="N4" s="514">
        <f>Revenues!BW23</f>
        <v>72480</v>
      </c>
      <c r="O4" s="514">
        <f>Revenues!BX23</f>
        <v>80320</v>
      </c>
      <c r="P4" s="515">
        <f>Revenues!BY23</f>
        <v>85280</v>
      </c>
      <c r="Q4" s="516">
        <f>E4+F4+G4+H4+I4+J4+K4+L4+M4+N4+O4+P4</f>
        <v>661280</v>
      </c>
    </row>
    <row r="5" spans="1:17" ht="18" customHeight="1">
      <c r="A5" s="767"/>
      <c r="C5" s="38" t="str">
        <f>Revenues!E26</f>
        <v>Product 1 - recurring</v>
      </c>
      <c r="E5" s="297">
        <f ca="1">Revenues!BN35</f>
        <v>79092</v>
      </c>
      <c r="F5" s="298">
        <f ca="1">Revenues!BO35</f>
        <v>85176</v>
      </c>
      <c r="G5" s="514">
        <f ca="1">Revenues!BP35</f>
        <v>93288</v>
      </c>
      <c r="H5" s="514">
        <f ca="1">Revenues!BQ35</f>
        <v>101400</v>
      </c>
      <c r="I5" s="514">
        <f ca="1">Revenues!BR35</f>
        <v>109512</v>
      </c>
      <c r="J5" s="514">
        <f ca="1">Revenues!BS35</f>
        <v>117624</v>
      </c>
      <c r="K5" s="514">
        <f ca="1">Revenues!BT35</f>
        <v>127764</v>
      </c>
      <c r="L5" s="514">
        <f ca="1">Revenues!BU35</f>
        <v>139932</v>
      </c>
      <c r="M5" s="514">
        <f ca="1">Revenues!BV35</f>
        <v>152100</v>
      </c>
      <c r="N5" s="514">
        <f ca="1">Revenues!BW35</f>
        <v>166296</v>
      </c>
      <c r="O5" s="514">
        <f ca="1">Revenues!BX35</f>
        <v>180492</v>
      </c>
      <c r="P5" s="515">
        <f ca="1">Revenues!BY35</f>
        <v>196716</v>
      </c>
      <c r="Q5" s="516">
        <f t="shared" ref="Q5:Q7" ca="1" si="0">E5+F5+G5+H5+I5+J5+K5+L5+M5+N5+O5+P5</f>
        <v>1549392</v>
      </c>
    </row>
    <row r="6" spans="1:17" ht="18" customHeight="1">
      <c r="A6" s="767"/>
      <c r="C6" s="38" t="str">
        <f>Revenues!E38</f>
        <v>Product 2 - one time</v>
      </c>
      <c r="E6" s="299">
        <f>Revenues!BN44</f>
        <v>54720</v>
      </c>
      <c r="F6" s="300">
        <f>Revenues!BO44</f>
        <v>58080</v>
      </c>
      <c r="G6" s="517">
        <f>Revenues!BP44</f>
        <v>75840</v>
      </c>
      <c r="H6" s="517">
        <f>Revenues!BQ44</f>
        <v>71040</v>
      </c>
      <c r="I6" s="517">
        <f>Revenues!BR44</f>
        <v>85440</v>
      </c>
      <c r="J6" s="517">
        <f>Revenues!BS44</f>
        <v>99840</v>
      </c>
      <c r="K6" s="517">
        <f>Revenues!BT44</f>
        <v>103200</v>
      </c>
      <c r="L6" s="517">
        <f>Revenues!BU44</f>
        <v>112800</v>
      </c>
      <c r="M6" s="517">
        <f>Revenues!BV44</f>
        <v>116160</v>
      </c>
      <c r="N6" s="517">
        <f>Revenues!BW44</f>
        <v>133920</v>
      </c>
      <c r="O6" s="517">
        <f>Revenues!BX44</f>
        <v>143520</v>
      </c>
      <c r="P6" s="518">
        <f>Revenues!BY44</f>
        <v>161280</v>
      </c>
      <c r="Q6" s="516">
        <f t="shared" si="0"/>
        <v>1215840</v>
      </c>
    </row>
    <row r="7" spans="1:17" ht="18" customHeight="1">
      <c r="A7" s="767"/>
      <c r="C7" s="38" t="str">
        <f>Revenues!E47</f>
        <v>Product 2 - recurring</v>
      </c>
      <c r="D7" s="19"/>
      <c r="E7" s="297">
        <f ca="1">Revenues!BN50</f>
        <v>86268</v>
      </c>
      <c r="F7" s="298">
        <f ca="1">Revenues!BO50</f>
        <v>95511</v>
      </c>
      <c r="G7" s="514">
        <f ca="1">Revenues!BP50</f>
        <v>104754</v>
      </c>
      <c r="H7" s="514">
        <f ca="1">Revenues!BQ50</f>
        <v>110916</v>
      </c>
      <c r="I7" s="514">
        <f ca="1">Revenues!BR50</f>
        <v>117078</v>
      </c>
      <c r="J7" s="514">
        <f ca="1">Revenues!BS50</f>
        <v>126321</v>
      </c>
      <c r="K7" s="514">
        <f ca="1">Revenues!BT50</f>
        <v>135564</v>
      </c>
      <c r="L7" s="514">
        <f ca="1">Revenues!BU50</f>
        <v>147888</v>
      </c>
      <c r="M7" s="514">
        <f ca="1">Revenues!BV50</f>
        <v>163293</v>
      </c>
      <c r="N7" s="514">
        <f ca="1">Revenues!BW50</f>
        <v>175617</v>
      </c>
      <c r="O7" s="514">
        <f ca="1">Revenues!BX50</f>
        <v>191022</v>
      </c>
      <c r="P7" s="515">
        <f ca="1">Revenues!BY50</f>
        <v>206427</v>
      </c>
      <c r="Q7" s="516">
        <f t="shared" ca="1" si="0"/>
        <v>1660659</v>
      </c>
    </row>
    <row r="8" spans="1:17" ht="18" customHeight="1" thickBot="1">
      <c r="A8" s="768"/>
      <c r="C8" s="36" t="s">
        <v>71</v>
      </c>
      <c r="D8" s="19"/>
      <c r="E8" s="301">
        <f ca="1">SUM(E4:E7)</f>
        <v>255280</v>
      </c>
      <c r="F8" s="302">
        <f t="shared" ref="F8" ca="1" si="1">SUM(F4:F7)</f>
        <v>271087</v>
      </c>
      <c r="G8" s="302">
        <f ca="1">SUM(G4:G7)</f>
        <v>314042</v>
      </c>
      <c r="H8" s="302">
        <f t="shared" ref="H8:P8" ca="1" si="2">SUM(H4:H7)</f>
        <v>323516</v>
      </c>
      <c r="I8" s="302">
        <f t="shared" ca="1" si="2"/>
        <v>357150</v>
      </c>
      <c r="J8" s="302">
        <f t="shared" ca="1" si="2"/>
        <v>395625</v>
      </c>
      <c r="K8" s="302">
        <f t="shared" ca="1" si="2"/>
        <v>419488</v>
      </c>
      <c r="L8" s="302">
        <f t="shared" ca="1" si="2"/>
        <v>461420</v>
      </c>
      <c r="M8" s="302">
        <f t="shared" ca="1" si="2"/>
        <v>496193</v>
      </c>
      <c r="N8" s="302">
        <f t="shared" ca="1" si="2"/>
        <v>548313</v>
      </c>
      <c r="O8" s="302">
        <f t="shared" ca="1" si="2"/>
        <v>595354</v>
      </c>
      <c r="P8" s="303">
        <f t="shared" ca="1" si="2"/>
        <v>649703</v>
      </c>
      <c r="Q8" s="304">
        <f ca="1">E8+F8+G8+H8+I8+J8+K8+L8+M8+N8+O8+P8</f>
        <v>5087171</v>
      </c>
    </row>
    <row r="9" spans="1:17" ht="18" customHeight="1" thickBot="1">
      <c r="A9" s="541"/>
      <c r="C9" s="17"/>
      <c r="D9" s="19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66" t="s">
        <v>223</v>
      </c>
      <c r="C10" s="310" t="s">
        <v>232</v>
      </c>
      <c r="D10" s="17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67"/>
      <c r="C11" s="315" t="str">
        <f>C4</f>
        <v>Product 1 - one time</v>
      </c>
      <c r="D11" s="19"/>
      <c r="E11" s="519">
        <f>Revenues!BN24</f>
        <v>0</v>
      </c>
      <c r="F11" s="519">
        <f>Revenues!BO24</f>
        <v>0</v>
      </c>
      <c r="G11" s="519">
        <f>Revenues!BP24</f>
        <v>0</v>
      </c>
      <c r="H11" s="519">
        <f>Revenues!BQ24</f>
        <v>0</v>
      </c>
      <c r="I11" s="519">
        <f>Revenues!BR24</f>
        <v>0</v>
      </c>
      <c r="J11" s="519">
        <f>Revenues!BS24</f>
        <v>0</v>
      </c>
      <c r="K11" s="519">
        <f>Revenues!BT24</f>
        <v>0</v>
      </c>
      <c r="L11" s="519">
        <f>Revenues!BU24</f>
        <v>0</v>
      </c>
      <c r="M11" s="519">
        <f>Revenues!BV24</f>
        <v>0</v>
      </c>
      <c r="N11" s="519">
        <f>Revenues!BW24</f>
        <v>0</v>
      </c>
      <c r="O11" s="519">
        <f>Revenues!BX24</f>
        <v>0</v>
      </c>
      <c r="P11" s="519">
        <f>Revenues!BY24</f>
        <v>0</v>
      </c>
      <c r="Q11" s="516">
        <f>E11+F11+G11+H11+I11+J11+K11+L11+M11+N11+O11+P11</f>
        <v>0</v>
      </c>
    </row>
    <row r="12" spans="1:17" ht="18" customHeight="1">
      <c r="A12" s="767"/>
      <c r="C12" s="315" t="str">
        <f>C5</f>
        <v>Product 1 - recurring</v>
      </c>
      <c r="E12" s="519">
        <f>Revenues!BN36</f>
        <v>0</v>
      </c>
      <c r="F12" s="519">
        <f>Revenues!BO36</f>
        <v>0</v>
      </c>
      <c r="G12" s="519">
        <f>Revenues!BP36</f>
        <v>0</v>
      </c>
      <c r="H12" s="519">
        <f>Revenues!BQ36</f>
        <v>0</v>
      </c>
      <c r="I12" s="519">
        <f>Revenues!BR36</f>
        <v>0</v>
      </c>
      <c r="J12" s="519">
        <f>Revenues!BS36</f>
        <v>0</v>
      </c>
      <c r="K12" s="519">
        <f>Revenues!BT36</f>
        <v>0</v>
      </c>
      <c r="L12" s="519">
        <f>Revenues!BU36</f>
        <v>0</v>
      </c>
      <c r="M12" s="519">
        <f>Revenues!BV36</f>
        <v>0</v>
      </c>
      <c r="N12" s="519">
        <f>Revenues!BW36</f>
        <v>0</v>
      </c>
      <c r="O12" s="519">
        <f>Revenues!BX36</f>
        <v>0</v>
      </c>
      <c r="P12" s="519">
        <f>Revenues!BY36</f>
        <v>0</v>
      </c>
      <c r="Q12" s="516">
        <f t="shared" ref="Q12:Q14" si="3">E12+F12+G12+H12+I12+J12+K12+L12+M12+N12+O12+P12</f>
        <v>0</v>
      </c>
    </row>
    <row r="13" spans="1:17" ht="18" customHeight="1">
      <c r="A13" s="767"/>
      <c r="C13" s="315" t="str">
        <f>C6</f>
        <v>Product 2 - one time</v>
      </c>
      <c r="E13" s="520">
        <f>Revenues!BN45</f>
        <v>0</v>
      </c>
      <c r="F13" s="520">
        <f>Revenues!BO45</f>
        <v>0</v>
      </c>
      <c r="G13" s="520">
        <f>Revenues!BP45</f>
        <v>0</v>
      </c>
      <c r="H13" s="520">
        <f>Revenues!BQ45</f>
        <v>0</v>
      </c>
      <c r="I13" s="520">
        <f>Revenues!BR45</f>
        <v>0</v>
      </c>
      <c r="J13" s="520">
        <f>Revenues!BS45</f>
        <v>0</v>
      </c>
      <c r="K13" s="520">
        <f>Revenues!BT45</f>
        <v>0</v>
      </c>
      <c r="L13" s="520">
        <f>Revenues!BU45</f>
        <v>0</v>
      </c>
      <c r="M13" s="520">
        <f>Revenues!BV45</f>
        <v>0</v>
      </c>
      <c r="N13" s="520">
        <f>Revenues!BW45</f>
        <v>0</v>
      </c>
      <c r="O13" s="520">
        <f>Revenues!BX45</f>
        <v>0</v>
      </c>
      <c r="P13" s="520">
        <f>Revenues!BY36</f>
        <v>0</v>
      </c>
      <c r="Q13" s="516">
        <f t="shared" si="3"/>
        <v>0</v>
      </c>
    </row>
    <row r="14" spans="1:17" ht="18" customHeight="1">
      <c r="A14" s="767"/>
      <c r="C14" s="315" t="str">
        <f>C7</f>
        <v>Product 2 - recurring</v>
      </c>
      <c r="D14" s="19"/>
      <c r="E14" s="519">
        <f>Revenues!BN51</f>
        <v>0</v>
      </c>
      <c r="F14" s="519">
        <f>Revenues!BO51</f>
        <v>0</v>
      </c>
      <c r="G14" s="519">
        <f>Revenues!BP51</f>
        <v>0</v>
      </c>
      <c r="H14" s="519">
        <f>Revenues!BQ51</f>
        <v>0</v>
      </c>
      <c r="I14" s="519">
        <f>Revenues!BR51</f>
        <v>0</v>
      </c>
      <c r="J14" s="519">
        <f>Revenues!BS51</f>
        <v>0</v>
      </c>
      <c r="K14" s="519">
        <f>Revenues!BT51</f>
        <v>0</v>
      </c>
      <c r="L14" s="519">
        <f>Revenues!BU51</f>
        <v>0</v>
      </c>
      <c r="M14" s="519">
        <f>Revenues!BV51</f>
        <v>0</v>
      </c>
      <c r="N14" s="519">
        <f>Revenues!BW51</f>
        <v>0</v>
      </c>
      <c r="O14" s="519">
        <f>Revenues!BX51</f>
        <v>0</v>
      </c>
      <c r="P14" s="519">
        <f>Revenues!BY51</f>
        <v>0</v>
      </c>
      <c r="Q14" s="516">
        <f t="shared" si="3"/>
        <v>0</v>
      </c>
    </row>
    <row r="15" spans="1:17" ht="18" customHeight="1" thickBot="1">
      <c r="A15" s="768"/>
      <c r="C15" s="317" t="s">
        <v>224</v>
      </c>
      <c r="D15" s="19"/>
      <c r="E15" s="511">
        <f>SUM(E11:E14)</f>
        <v>0</v>
      </c>
      <c r="F15" s="511">
        <f t="shared" ref="F15:P15" si="4">SUM(F11:F14)</f>
        <v>0</v>
      </c>
      <c r="G15" s="511">
        <f t="shared" si="4"/>
        <v>0</v>
      </c>
      <c r="H15" s="511">
        <f t="shared" si="4"/>
        <v>0</v>
      </c>
      <c r="I15" s="511">
        <f t="shared" si="4"/>
        <v>0</v>
      </c>
      <c r="J15" s="511">
        <f t="shared" si="4"/>
        <v>0</v>
      </c>
      <c r="K15" s="511">
        <f t="shared" si="4"/>
        <v>0</v>
      </c>
      <c r="L15" s="511">
        <f t="shared" si="4"/>
        <v>0</v>
      </c>
      <c r="M15" s="511">
        <f t="shared" si="4"/>
        <v>0</v>
      </c>
      <c r="N15" s="511">
        <f t="shared" si="4"/>
        <v>0</v>
      </c>
      <c r="O15" s="511">
        <f t="shared" si="4"/>
        <v>0</v>
      </c>
      <c r="P15" s="511">
        <f t="shared" si="4"/>
        <v>0</v>
      </c>
      <c r="Q15" s="304">
        <f>E15+F15+G15+H15+I15+J15+K15+L15+M15+N15+O15+P15</f>
        <v>0</v>
      </c>
    </row>
    <row r="16" spans="1:17" ht="30" thickBot="1"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18"/>
    </row>
    <row r="17" spans="1:17" ht="25" thickBot="1">
      <c r="A17" s="764" t="s">
        <v>185</v>
      </c>
      <c r="C17" s="31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5"/>
      <c r="C18" s="34" t="s">
        <v>41</v>
      </c>
      <c r="E18" s="355">
        <f ca="1">E8-E15</f>
        <v>255280</v>
      </c>
      <c r="F18" s="355">
        <f t="shared" ref="F18:P18" ca="1" si="5">F8-F15</f>
        <v>271087</v>
      </c>
      <c r="G18" s="355">
        <f t="shared" ca="1" si="5"/>
        <v>314042</v>
      </c>
      <c r="H18" s="355">
        <f t="shared" ca="1" si="5"/>
        <v>323516</v>
      </c>
      <c r="I18" s="355">
        <f t="shared" ca="1" si="5"/>
        <v>357150</v>
      </c>
      <c r="J18" s="355">
        <f t="shared" ca="1" si="5"/>
        <v>395625</v>
      </c>
      <c r="K18" s="355">
        <f t="shared" ca="1" si="5"/>
        <v>419488</v>
      </c>
      <c r="L18" s="355">
        <f t="shared" ca="1" si="5"/>
        <v>461420</v>
      </c>
      <c r="M18" s="355">
        <f t="shared" ca="1" si="5"/>
        <v>496193</v>
      </c>
      <c r="N18" s="355">
        <f t="shared" ca="1" si="5"/>
        <v>548313</v>
      </c>
      <c r="O18" s="355">
        <f t="shared" ca="1" si="5"/>
        <v>595354</v>
      </c>
      <c r="P18" s="355">
        <f t="shared" ca="1" si="5"/>
        <v>649703</v>
      </c>
      <c r="Q18" s="358">
        <f ca="1">E18+F18+G18+H18+I18+J18+K18+L18+M18+N18+O18+P18</f>
        <v>5087171</v>
      </c>
    </row>
    <row r="19" spans="1:17" ht="30" thickBot="1"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18"/>
    </row>
    <row r="20" spans="1:17" ht="20">
      <c r="A20" s="766" t="s">
        <v>175</v>
      </c>
      <c r="C20" s="319" t="s">
        <v>27</v>
      </c>
      <c r="D20" s="29"/>
      <c r="E20" s="312" t="s">
        <v>12</v>
      </c>
      <c r="F20" s="313" t="s">
        <v>12</v>
      </c>
      <c r="G20" s="313" t="s">
        <v>12</v>
      </c>
      <c r="H20" s="313" t="s">
        <v>12</v>
      </c>
      <c r="I20" s="313" t="s">
        <v>12</v>
      </c>
      <c r="J20" s="313" t="s">
        <v>12</v>
      </c>
      <c r="K20" s="313" t="s">
        <v>12</v>
      </c>
      <c r="L20" s="313" t="s">
        <v>12</v>
      </c>
      <c r="M20" s="313" t="s">
        <v>12</v>
      </c>
      <c r="N20" s="313" t="s">
        <v>12</v>
      </c>
      <c r="O20" s="313" t="s">
        <v>12</v>
      </c>
      <c r="P20" s="314" t="s">
        <v>12</v>
      </c>
      <c r="Q20" s="324"/>
    </row>
    <row r="21" spans="1:17" ht="16">
      <c r="A21" s="767"/>
      <c r="C21" s="325" t="s">
        <v>28</v>
      </c>
      <c r="E21" s="326">
        <f ca="1">HR!BS77</f>
        <v>234138.06666666674</v>
      </c>
      <c r="F21" s="327">
        <f ca="1">HR!BT77</f>
        <v>234751.14666666673</v>
      </c>
      <c r="G21" s="327">
        <f ca="1">HR!BU77</f>
        <v>235445.34666666674</v>
      </c>
      <c r="H21" s="327">
        <f ca="1">HR!BV77</f>
        <v>236016.30666666673</v>
      </c>
      <c r="I21" s="327">
        <f ca="1">HR!BW77</f>
        <v>236587.26666666672</v>
      </c>
      <c r="J21" s="327">
        <f ca="1">HR!BX77</f>
        <v>237281.46666666673</v>
      </c>
      <c r="K21" s="327">
        <f ca="1">HR!BY77</f>
        <v>238056.78666666674</v>
      </c>
      <c r="L21" s="327">
        <f ca="1">HR!BZ77</f>
        <v>239036.46666666673</v>
      </c>
      <c r="M21" s="327">
        <f ca="1">HR!CA77</f>
        <v>240139.38666666672</v>
      </c>
      <c r="N21" s="327">
        <f ca="1">HR!CB77</f>
        <v>241200.18666666673</v>
      </c>
      <c r="O21" s="327">
        <f ca="1">HR!CC77</f>
        <v>242384.22666666674</v>
      </c>
      <c r="P21" s="328">
        <f ca="1">HR!CD77</f>
        <v>243649.38666666672</v>
      </c>
      <c r="Q21" s="304">
        <f ca="1">E21+F21+G21+H21+I21+J21+K21+L21+M21+N21+O21+P21</f>
        <v>2858686.0400000005</v>
      </c>
    </row>
    <row r="22" spans="1:17" ht="16">
      <c r="A22" s="767"/>
      <c r="C22" s="325" t="s">
        <v>240</v>
      </c>
      <c r="E22" s="326">
        <f>HR!BS92</f>
        <v>4400</v>
      </c>
      <c r="F22" s="327">
        <f>HR!BT92</f>
        <v>4400</v>
      </c>
      <c r="G22" s="327">
        <f>HR!BU92</f>
        <v>4400</v>
      </c>
      <c r="H22" s="327">
        <f>HR!BV92</f>
        <v>4400</v>
      </c>
      <c r="I22" s="327">
        <f>HR!BW92</f>
        <v>4400</v>
      </c>
      <c r="J22" s="327">
        <f>HR!BX92</f>
        <v>4400</v>
      </c>
      <c r="K22" s="327">
        <f>HR!BY92</f>
        <v>4400</v>
      </c>
      <c r="L22" s="327">
        <f>HR!BZ92</f>
        <v>4400</v>
      </c>
      <c r="M22" s="327">
        <f>HR!CA92</f>
        <v>4400</v>
      </c>
      <c r="N22" s="327">
        <f>HR!CB92</f>
        <v>4400</v>
      </c>
      <c r="O22" s="327">
        <f>HR!CC92</f>
        <v>4400</v>
      </c>
      <c r="P22" s="328">
        <f>HR!CD92</f>
        <v>4400</v>
      </c>
      <c r="Q22" s="304"/>
    </row>
    <row r="23" spans="1:17" ht="16">
      <c r="A23" s="767"/>
      <c r="C23" s="325" t="s">
        <v>16</v>
      </c>
      <c r="E23" s="326">
        <f>HR!BS104</f>
        <v>0</v>
      </c>
      <c r="F23" s="327">
        <f>HR!BT104</f>
        <v>0</v>
      </c>
      <c r="G23" s="327">
        <f>HR!BU104</f>
        <v>0</v>
      </c>
      <c r="H23" s="327">
        <f>HR!BV104</f>
        <v>0</v>
      </c>
      <c r="I23" s="327">
        <f>HR!BW104</f>
        <v>0</v>
      </c>
      <c r="J23" s="327">
        <f>HR!BX104</f>
        <v>0</v>
      </c>
      <c r="K23" s="327">
        <f>HR!BY104</f>
        <v>0</v>
      </c>
      <c r="L23" s="327">
        <f>HR!BZ104</f>
        <v>0</v>
      </c>
      <c r="M23" s="327">
        <f>HR!CA104</f>
        <v>0</v>
      </c>
      <c r="N23" s="327">
        <f>HR!CB104</f>
        <v>0</v>
      </c>
      <c r="O23" s="327">
        <f>HR!CC104</f>
        <v>0</v>
      </c>
      <c r="P23" s="328">
        <f>HR!CD104</f>
        <v>0</v>
      </c>
      <c r="Q23" s="304">
        <f>E23+F23+G23+H23+I23+J23+K23+L23+M23+N23+O23+P23</f>
        <v>0</v>
      </c>
    </row>
    <row r="24" spans="1:17" ht="18" thickBot="1">
      <c r="A24" s="767"/>
      <c r="C24" s="329" t="s">
        <v>29</v>
      </c>
      <c r="D24" s="2"/>
      <c r="E24" s="331">
        <f t="shared" ref="E24:P24" ca="1" si="6">SUM(E21:E23)</f>
        <v>238538.06666666674</v>
      </c>
      <c r="F24" s="332">
        <f t="shared" ca="1" si="6"/>
        <v>239151.14666666673</v>
      </c>
      <c r="G24" s="332">
        <f t="shared" ca="1" si="6"/>
        <v>239845.34666666674</v>
      </c>
      <c r="H24" s="332">
        <f t="shared" ca="1" si="6"/>
        <v>240416.30666666673</v>
      </c>
      <c r="I24" s="332">
        <f t="shared" ca="1" si="6"/>
        <v>240987.26666666672</v>
      </c>
      <c r="J24" s="332">
        <f t="shared" ca="1" si="6"/>
        <v>241681.46666666673</v>
      </c>
      <c r="K24" s="332">
        <f t="shared" ca="1" si="6"/>
        <v>242456.78666666674</v>
      </c>
      <c r="L24" s="332">
        <f t="shared" ca="1" si="6"/>
        <v>243436.46666666673</v>
      </c>
      <c r="M24" s="332">
        <f t="shared" ca="1" si="6"/>
        <v>244539.38666666672</v>
      </c>
      <c r="N24" s="332">
        <f t="shared" ca="1" si="6"/>
        <v>245600.18666666673</v>
      </c>
      <c r="O24" s="332">
        <f t="shared" ca="1" si="6"/>
        <v>246784.22666666674</v>
      </c>
      <c r="P24" s="333">
        <f t="shared" ca="1" si="6"/>
        <v>248049.38666666672</v>
      </c>
      <c r="Q24" s="304">
        <f ca="1">E24+F24+G24+H24+I24+J24+K24+L24+M24+N24+O24+P24</f>
        <v>2911486.0400000005</v>
      </c>
    </row>
    <row r="25" spans="1:17" ht="9" customHeight="1" thickBot="1">
      <c r="A25" s="767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67"/>
      <c r="C26" s="28" t="s">
        <v>13</v>
      </c>
      <c r="D26" s="29"/>
      <c r="E26" s="312" t="s">
        <v>12</v>
      </c>
      <c r="F26" s="313" t="s">
        <v>12</v>
      </c>
      <c r="G26" s="313" t="s">
        <v>12</v>
      </c>
      <c r="H26" s="313" t="s">
        <v>12</v>
      </c>
      <c r="I26" s="313" t="s">
        <v>12</v>
      </c>
      <c r="J26" s="313" t="s">
        <v>12</v>
      </c>
      <c r="K26" s="313" t="s">
        <v>12</v>
      </c>
      <c r="L26" s="313" t="s">
        <v>12</v>
      </c>
      <c r="M26" s="313" t="s">
        <v>12</v>
      </c>
      <c r="N26" s="313" t="s">
        <v>12</v>
      </c>
      <c r="O26" s="313" t="s">
        <v>12</v>
      </c>
      <c r="P26" s="314" t="s">
        <v>12</v>
      </c>
      <c r="Q26" s="324"/>
    </row>
    <row r="27" spans="1:17" ht="16">
      <c r="A27" s="767"/>
      <c r="C27" s="30" t="str">
        <f>IT!A10</f>
        <v>System Infrastructure</v>
      </c>
      <c r="E27" s="326">
        <f ca="1">IT!BS13</f>
        <v>3315</v>
      </c>
      <c r="F27" s="327">
        <f ca="1">IT!BT13</f>
        <v>3570</v>
      </c>
      <c r="G27" s="327">
        <f ca="1">IT!BU13</f>
        <v>3910</v>
      </c>
      <c r="H27" s="327">
        <f ca="1">IT!BV13</f>
        <v>4250</v>
      </c>
      <c r="I27" s="327">
        <f ca="1">IT!BW13</f>
        <v>4590</v>
      </c>
      <c r="J27" s="327">
        <f ca="1">IT!BX13</f>
        <v>4930</v>
      </c>
      <c r="K27" s="327">
        <f ca="1">IT!BY13</f>
        <v>5355</v>
      </c>
      <c r="L27" s="327">
        <f ca="1">IT!BZ13</f>
        <v>5865</v>
      </c>
      <c r="M27" s="327">
        <f ca="1">IT!CA13</f>
        <v>6375</v>
      </c>
      <c r="N27" s="327">
        <f ca="1">IT!CB13</f>
        <v>6970</v>
      </c>
      <c r="O27" s="327">
        <f ca="1">IT!CC13</f>
        <v>7565</v>
      </c>
      <c r="P27" s="328">
        <f ca="1">IT!CD13</f>
        <v>8245</v>
      </c>
      <c r="Q27" s="304">
        <f ca="1">E27+F27+G27+H27+I27+J27+K27+L27+M27+N27+O27+P27</f>
        <v>64940</v>
      </c>
    </row>
    <row r="28" spans="1:17" ht="15.75" customHeight="1">
      <c r="A28" s="767"/>
      <c r="C28" s="30" t="s">
        <v>50</v>
      </c>
      <c r="E28" s="326">
        <f ca="1">IT!BS18</f>
        <v>7920</v>
      </c>
      <c r="F28" s="327">
        <f ca="1">IT!BT18</f>
        <v>7920</v>
      </c>
      <c r="G28" s="327">
        <f ca="1">IT!BU18</f>
        <v>7920</v>
      </c>
      <c r="H28" s="327">
        <f ca="1">IT!BV18</f>
        <v>7920</v>
      </c>
      <c r="I28" s="327">
        <f ca="1">IT!BW18</f>
        <v>7920</v>
      </c>
      <c r="J28" s="327">
        <f ca="1">IT!BX18</f>
        <v>7920</v>
      </c>
      <c r="K28" s="327">
        <f ca="1">IT!BY18</f>
        <v>7920</v>
      </c>
      <c r="L28" s="327">
        <f ca="1">IT!BZ18</f>
        <v>7920</v>
      </c>
      <c r="M28" s="327">
        <f ca="1">IT!CA18</f>
        <v>7920</v>
      </c>
      <c r="N28" s="327">
        <f ca="1">IT!CB18</f>
        <v>7920</v>
      </c>
      <c r="O28" s="327">
        <f ca="1">IT!CC18</f>
        <v>7920</v>
      </c>
      <c r="P28" s="328">
        <f ca="1">IT!CD18</f>
        <v>7920</v>
      </c>
      <c r="Q28" s="304">
        <f ca="1">E28+F28+G28+H28+I28+J28+K28+L28+M28+N28+O28+P28</f>
        <v>95040</v>
      </c>
    </row>
    <row r="29" spans="1:17" ht="18" thickBot="1">
      <c r="A29" s="767"/>
      <c r="C29" s="1" t="s">
        <v>31</v>
      </c>
      <c r="D29" s="2"/>
      <c r="E29" s="331">
        <f ca="1">SUM(E27:E28)</f>
        <v>11235</v>
      </c>
      <c r="F29" s="332">
        <f t="shared" ref="F29:P29" ca="1" si="7">SUM(F27:F28)</f>
        <v>11490</v>
      </c>
      <c r="G29" s="332">
        <f t="shared" ca="1" si="7"/>
        <v>11830</v>
      </c>
      <c r="H29" s="332">
        <f t="shared" ca="1" si="7"/>
        <v>12170</v>
      </c>
      <c r="I29" s="332">
        <f t="shared" ca="1" si="7"/>
        <v>12510</v>
      </c>
      <c r="J29" s="332">
        <f t="shared" ca="1" si="7"/>
        <v>12850</v>
      </c>
      <c r="K29" s="332">
        <f t="shared" ca="1" si="7"/>
        <v>13275</v>
      </c>
      <c r="L29" s="332">
        <f t="shared" ca="1" si="7"/>
        <v>13785</v>
      </c>
      <c r="M29" s="332">
        <f t="shared" ca="1" si="7"/>
        <v>14295</v>
      </c>
      <c r="N29" s="332">
        <f t="shared" ca="1" si="7"/>
        <v>14890</v>
      </c>
      <c r="O29" s="332">
        <f t="shared" ca="1" si="7"/>
        <v>15485</v>
      </c>
      <c r="P29" s="333">
        <f t="shared" ca="1" si="7"/>
        <v>16165</v>
      </c>
      <c r="Q29" s="304">
        <f ca="1">E29+F29+G29+H29+I29+J29+K29+L29+M29+N29+O29+P29</f>
        <v>159980</v>
      </c>
    </row>
    <row r="30" spans="1:17" ht="8.25" customHeight="1" thickBot="1">
      <c r="A30" s="76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67"/>
      <c r="C31" s="31" t="s">
        <v>14</v>
      </c>
      <c r="D31" s="32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67"/>
      <c r="C32" s="91" t="str">
        <f>Marketing!A5</f>
        <v>Online-Marketing</v>
      </c>
      <c r="E32" s="326">
        <f>Marketing!BS11</f>
        <v>6000</v>
      </c>
      <c r="F32" s="327">
        <f>Marketing!BT11</f>
        <v>6000</v>
      </c>
      <c r="G32" s="327">
        <f>Marketing!BU11</f>
        <v>6000</v>
      </c>
      <c r="H32" s="327">
        <f>Marketing!BV11</f>
        <v>6000</v>
      </c>
      <c r="I32" s="327">
        <f>Marketing!BW11</f>
        <v>6000</v>
      </c>
      <c r="J32" s="327">
        <f>Marketing!BX11</f>
        <v>6000</v>
      </c>
      <c r="K32" s="327">
        <f>Marketing!BY11</f>
        <v>6000</v>
      </c>
      <c r="L32" s="327">
        <f>Marketing!BZ11</f>
        <v>6000</v>
      </c>
      <c r="M32" s="327">
        <f>Marketing!CA11</f>
        <v>6000</v>
      </c>
      <c r="N32" s="327">
        <f>Marketing!CB11</f>
        <v>6000</v>
      </c>
      <c r="O32" s="327">
        <f>Marketing!CC11</f>
        <v>6000</v>
      </c>
      <c r="P32" s="328">
        <f>Marketing!CD11</f>
        <v>6000</v>
      </c>
      <c r="Q32" s="304">
        <f>E32+F32+G32+H32+I32+J32+K32+L32+M32+N32+O32+P32</f>
        <v>72000</v>
      </c>
    </row>
    <row r="33" spans="1:17" ht="16">
      <c r="A33" s="767"/>
      <c r="C33" s="91" t="str">
        <f>Marketing!A13</f>
        <v>Offline Marketing</v>
      </c>
      <c r="E33" s="326">
        <f>Marketing!BS18</f>
        <v>3350</v>
      </c>
      <c r="F33" s="327">
        <f>Marketing!BT18</f>
        <v>3350</v>
      </c>
      <c r="G33" s="327">
        <f>Marketing!BU18</f>
        <v>3350</v>
      </c>
      <c r="H33" s="327">
        <f>Marketing!BV18</f>
        <v>13350</v>
      </c>
      <c r="I33" s="327">
        <f>Marketing!BW18</f>
        <v>3350</v>
      </c>
      <c r="J33" s="327">
        <f>Marketing!BX18</f>
        <v>12350</v>
      </c>
      <c r="K33" s="327">
        <f>Marketing!BY18</f>
        <v>3350</v>
      </c>
      <c r="L33" s="327">
        <f>Marketing!BZ18</f>
        <v>2600</v>
      </c>
      <c r="M33" s="327">
        <f>Marketing!CA18</f>
        <v>25350</v>
      </c>
      <c r="N33" s="327">
        <f>Marketing!CB18</f>
        <v>3350</v>
      </c>
      <c r="O33" s="327">
        <f>Marketing!CC18</f>
        <v>3350</v>
      </c>
      <c r="P33" s="328">
        <f>Marketing!CD18</f>
        <v>3350</v>
      </c>
      <c r="Q33" s="304">
        <f>E33+F33+G33+H33+I33+J33+K33+L33+M33+N33+O33+P33</f>
        <v>80450</v>
      </c>
    </row>
    <row r="34" spans="1:17" ht="18" thickBot="1">
      <c r="A34" s="767"/>
      <c r="C34" s="1" t="s">
        <v>30</v>
      </c>
      <c r="D34" s="2"/>
      <c r="E34" s="331">
        <f t="shared" ref="E34:P34" si="8">SUM(E32:E33)</f>
        <v>9350</v>
      </c>
      <c r="F34" s="332">
        <f t="shared" si="8"/>
        <v>9350</v>
      </c>
      <c r="G34" s="332">
        <f t="shared" si="8"/>
        <v>9350</v>
      </c>
      <c r="H34" s="332">
        <f t="shared" si="8"/>
        <v>19350</v>
      </c>
      <c r="I34" s="332">
        <f t="shared" si="8"/>
        <v>9350</v>
      </c>
      <c r="J34" s="332">
        <f t="shared" si="8"/>
        <v>18350</v>
      </c>
      <c r="K34" s="332">
        <f t="shared" si="8"/>
        <v>9350</v>
      </c>
      <c r="L34" s="332">
        <f t="shared" si="8"/>
        <v>8600</v>
      </c>
      <c r="M34" s="332">
        <f t="shared" si="8"/>
        <v>31350</v>
      </c>
      <c r="N34" s="332">
        <f t="shared" si="8"/>
        <v>9350</v>
      </c>
      <c r="O34" s="332">
        <f t="shared" si="8"/>
        <v>9350</v>
      </c>
      <c r="P34" s="333">
        <f t="shared" si="8"/>
        <v>9350</v>
      </c>
      <c r="Q34" s="304">
        <f>E34+F34+G34+H34+I34+J34+K34+L34+M34+N34+O34+P34</f>
        <v>152450</v>
      </c>
    </row>
    <row r="35" spans="1:17" ht="9.75" customHeight="1" thickBot="1">
      <c r="A35" s="767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67"/>
      <c r="C36" s="31" t="s">
        <v>177</v>
      </c>
      <c r="D36" s="32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67"/>
      <c r="C37" s="325" t="s">
        <v>35</v>
      </c>
      <c r="D37" s="306"/>
      <c r="E37" s="326">
        <f ca="1">Misc!BS14</f>
        <v>1000</v>
      </c>
      <c r="F37" s="327">
        <f ca="1">Misc!BT14</f>
        <v>0</v>
      </c>
      <c r="G37" s="327">
        <f ca="1">Misc!BU14</f>
        <v>0</v>
      </c>
      <c r="H37" s="327">
        <f ca="1">Misc!BV14</f>
        <v>0</v>
      </c>
      <c r="I37" s="327">
        <f ca="1">Misc!BW14</f>
        <v>0</v>
      </c>
      <c r="J37" s="327">
        <f ca="1">Misc!BX14</f>
        <v>0</v>
      </c>
      <c r="K37" s="327">
        <f ca="1">Misc!BY14</f>
        <v>0</v>
      </c>
      <c r="L37" s="327">
        <f ca="1">Misc!BZ14</f>
        <v>0</v>
      </c>
      <c r="M37" s="327">
        <f ca="1">Misc!CA14</f>
        <v>0</v>
      </c>
      <c r="N37" s="327">
        <f ca="1">Misc!CB14</f>
        <v>0</v>
      </c>
      <c r="O37" s="327">
        <f ca="1">Misc!CC14</f>
        <v>0</v>
      </c>
      <c r="P37" s="328">
        <f ca="1">Misc!CD14</f>
        <v>0</v>
      </c>
      <c r="Q37" s="304">
        <f t="shared" ref="Q37" ca="1" si="9">E37+F37+G37+H37+I37+J37+K37+L37+M37+N37+O37+P37</f>
        <v>1000</v>
      </c>
    </row>
    <row r="38" spans="1:17" ht="16">
      <c r="A38" s="767"/>
      <c r="C38" s="325" t="s">
        <v>36</v>
      </c>
      <c r="D38" s="306"/>
      <c r="E38" s="326">
        <f>Misc!BS15</f>
        <v>100</v>
      </c>
      <c r="F38" s="327">
        <f>Misc!BT15</f>
        <v>101</v>
      </c>
      <c r="G38" s="327">
        <f>Misc!BU15</f>
        <v>102</v>
      </c>
      <c r="H38" s="327">
        <f>Misc!BV15</f>
        <v>103</v>
      </c>
      <c r="I38" s="327">
        <f>Misc!BW15</f>
        <v>104</v>
      </c>
      <c r="J38" s="327">
        <f>Misc!BX15</f>
        <v>105</v>
      </c>
      <c r="K38" s="327">
        <f>Misc!BY15</f>
        <v>106</v>
      </c>
      <c r="L38" s="327">
        <f>Misc!BZ15</f>
        <v>107</v>
      </c>
      <c r="M38" s="327">
        <f>Misc!CA15</f>
        <v>108</v>
      </c>
      <c r="N38" s="327">
        <f>Misc!CB15</f>
        <v>109</v>
      </c>
      <c r="O38" s="327">
        <f>Misc!CC15</f>
        <v>110</v>
      </c>
      <c r="P38" s="328">
        <f>Misc!CD15</f>
        <v>111</v>
      </c>
      <c r="Q38" s="304">
        <f>E38+F38+G38+H38+I38+J38+K38+L38+M38+N38+O38+P38</f>
        <v>1266</v>
      </c>
    </row>
    <row r="39" spans="1:17" ht="16">
      <c r="A39" s="767"/>
      <c r="C39" s="340" t="s">
        <v>268</v>
      </c>
      <c r="D39" s="306"/>
      <c r="E39" s="326">
        <f>Misc!BS17</f>
        <v>0</v>
      </c>
      <c r="F39" s="327">
        <f>Misc!BT17</f>
        <v>1</v>
      </c>
      <c r="G39" s="327">
        <f>Misc!BU17</f>
        <v>2</v>
      </c>
      <c r="H39" s="327">
        <f>Misc!BV17</f>
        <v>3</v>
      </c>
      <c r="I39" s="327">
        <f>Misc!BW17</f>
        <v>4</v>
      </c>
      <c r="J39" s="327">
        <f>Misc!BX17</f>
        <v>5</v>
      </c>
      <c r="K39" s="327">
        <f>Misc!BY17</f>
        <v>6</v>
      </c>
      <c r="L39" s="327">
        <f>Misc!BZ17</f>
        <v>7</v>
      </c>
      <c r="M39" s="327">
        <f>Misc!CA17</f>
        <v>8</v>
      </c>
      <c r="N39" s="327">
        <f>Misc!CB17</f>
        <v>9</v>
      </c>
      <c r="O39" s="327">
        <f>Misc!CC17</f>
        <v>10</v>
      </c>
      <c r="P39" s="328">
        <f>Misc!CD17</f>
        <v>11</v>
      </c>
      <c r="Q39" s="304">
        <f t="shared" ref="Q39:Q44" si="10">E39+F39+G39+H39+I39+J39+K39+L39+M39+N39+O39+P39</f>
        <v>66</v>
      </c>
    </row>
    <row r="40" spans="1:17" ht="16">
      <c r="A40" s="767"/>
      <c r="C40" s="325" t="s">
        <v>247</v>
      </c>
      <c r="D40" s="306"/>
      <c r="E40" s="326">
        <f ca="1">Misc!BS16</f>
        <v>2900</v>
      </c>
      <c r="F40" s="327">
        <f ca="1">Misc!BT16</f>
        <v>3150</v>
      </c>
      <c r="G40" s="327">
        <f ca="1">Misc!BU16</f>
        <v>3450</v>
      </c>
      <c r="H40" s="327">
        <f ca="1">Misc!BV16</f>
        <v>3750</v>
      </c>
      <c r="I40" s="327">
        <f ca="1">Misc!BW16</f>
        <v>4100</v>
      </c>
      <c r="J40" s="327">
        <f ca="1">Misc!BX16</f>
        <v>4450</v>
      </c>
      <c r="K40" s="327">
        <f ca="1">Misc!BY16</f>
        <v>4850</v>
      </c>
      <c r="L40" s="327">
        <f ca="1">Misc!BZ16</f>
        <v>5300</v>
      </c>
      <c r="M40" s="327">
        <f ca="1">Misc!CA16</f>
        <v>5750</v>
      </c>
      <c r="N40" s="327">
        <f ca="1">Misc!CB16</f>
        <v>6250</v>
      </c>
      <c r="O40" s="327">
        <f ca="1">Misc!CC16</f>
        <v>6800</v>
      </c>
      <c r="P40" s="328">
        <f ca="1">Misc!CD16</f>
        <v>7400</v>
      </c>
      <c r="Q40" s="304">
        <f t="shared" ca="1" si="10"/>
        <v>58150</v>
      </c>
    </row>
    <row r="41" spans="1:17" ht="16">
      <c r="A41" s="767"/>
      <c r="C41" s="325" t="s">
        <v>37</v>
      </c>
      <c r="D41" s="306"/>
      <c r="E41" s="326">
        <f ca="1">Misc!BS18+Misc!BS19</f>
        <v>5220</v>
      </c>
      <c r="F41" s="327">
        <f ca="1">Misc!BT18+Misc!BT19</f>
        <v>5220</v>
      </c>
      <c r="G41" s="327">
        <f ca="1">Misc!BU18+Misc!BU19</f>
        <v>5220</v>
      </c>
      <c r="H41" s="327">
        <f ca="1">Misc!BV18+Misc!BV19</f>
        <v>5220</v>
      </c>
      <c r="I41" s="327">
        <f ca="1">Misc!BW18+Misc!BW19</f>
        <v>5220</v>
      </c>
      <c r="J41" s="327">
        <f ca="1">Misc!BX18+Misc!BX19</f>
        <v>5220</v>
      </c>
      <c r="K41" s="327">
        <f ca="1">Misc!BY18+Misc!BY19</f>
        <v>5220</v>
      </c>
      <c r="L41" s="327">
        <f ca="1">Misc!BZ18+Misc!BZ19</f>
        <v>5220</v>
      </c>
      <c r="M41" s="327">
        <f ca="1">Misc!CA18+Misc!CA19</f>
        <v>5220</v>
      </c>
      <c r="N41" s="327">
        <f ca="1">Misc!CB18+Misc!CB19</f>
        <v>5220</v>
      </c>
      <c r="O41" s="327">
        <f ca="1">Misc!CC18+Misc!CC19</f>
        <v>5220</v>
      </c>
      <c r="P41" s="328">
        <f ca="1">Misc!CD18+Misc!CD19</f>
        <v>5220</v>
      </c>
      <c r="Q41" s="304">
        <f t="shared" ca="1" si="10"/>
        <v>62640</v>
      </c>
    </row>
    <row r="42" spans="1:17" ht="16">
      <c r="A42" s="767"/>
      <c r="C42" s="325" t="s">
        <v>38</v>
      </c>
      <c r="D42" s="306"/>
      <c r="E42" s="326">
        <f ca="1">Misc!BS20</f>
        <v>22000</v>
      </c>
      <c r="F42" s="327">
        <f ca="1">Misc!BT20</f>
        <v>22000</v>
      </c>
      <c r="G42" s="327">
        <f ca="1">Misc!BU20</f>
        <v>22000</v>
      </c>
      <c r="H42" s="327">
        <f ca="1">Misc!BV20</f>
        <v>22000</v>
      </c>
      <c r="I42" s="327">
        <f ca="1">Misc!BW20</f>
        <v>22000</v>
      </c>
      <c r="J42" s="327">
        <f ca="1">Misc!BX20</f>
        <v>22000</v>
      </c>
      <c r="K42" s="327">
        <f ca="1">Misc!BY20</f>
        <v>22000</v>
      </c>
      <c r="L42" s="327">
        <f ca="1">Misc!BZ20</f>
        <v>22000</v>
      </c>
      <c r="M42" s="327">
        <f ca="1">Misc!CA20</f>
        <v>22000</v>
      </c>
      <c r="N42" s="327">
        <f ca="1">Misc!CB20</f>
        <v>22000</v>
      </c>
      <c r="O42" s="327">
        <f ca="1">Misc!CC20</f>
        <v>22000</v>
      </c>
      <c r="P42" s="328">
        <f ca="1">Misc!CD20</f>
        <v>22000</v>
      </c>
      <c r="Q42" s="304">
        <f t="shared" ca="1" si="10"/>
        <v>264000</v>
      </c>
    </row>
    <row r="43" spans="1:17" ht="16">
      <c r="A43" s="767"/>
      <c r="C43" s="325" t="s">
        <v>67</v>
      </c>
      <c r="D43" s="306"/>
      <c r="E43" s="326">
        <f ca="1">Misc!BS21+Misc!BS22</f>
        <v>4450</v>
      </c>
      <c r="F43" s="327">
        <f ca="1">Misc!BT21+Misc!BT22</f>
        <v>4400</v>
      </c>
      <c r="G43" s="327">
        <f ca="1">Misc!BU21+Misc!BU22</f>
        <v>4400</v>
      </c>
      <c r="H43" s="327">
        <f ca="1">Misc!BV21+Misc!BV22</f>
        <v>4400</v>
      </c>
      <c r="I43" s="327">
        <f ca="1">Misc!BW21+Misc!BW22</f>
        <v>4400</v>
      </c>
      <c r="J43" s="327">
        <f ca="1">Misc!BX21+Misc!BX22</f>
        <v>4400</v>
      </c>
      <c r="K43" s="327">
        <f ca="1">Misc!BY21+Misc!BY22</f>
        <v>4400</v>
      </c>
      <c r="L43" s="327">
        <f ca="1">Misc!BZ21+Misc!BZ22</f>
        <v>4400</v>
      </c>
      <c r="M43" s="327">
        <f ca="1">Misc!CA21+Misc!CA22</f>
        <v>4400</v>
      </c>
      <c r="N43" s="327">
        <f ca="1">Misc!CB21+Misc!CB22</f>
        <v>4400</v>
      </c>
      <c r="O43" s="327">
        <f ca="1">Misc!CC21+Misc!CC22</f>
        <v>4400</v>
      </c>
      <c r="P43" s="328">
        <f ca="1">Misc!CD21+Misc!CD22</f>
        <v>4400</v>
      </c>
      <c r="Q43" s="304">
        <f t="shared" ca="1" si="10"/>
        <v>52850</v>
      </c>
    </row>
    <row r="44" spans="1:17" ht="16">
      <c r="A44" s="767"/>
      <c r="C44" s="325" t="s">
        <v>32</v>
      </c>
      <c r="D44" s="306"/>
      <c r="E44" s="326">
        <f ca="1">Misc!BS23</f>
        <v>7912.5</v>
      </c>
      <c r="F44" s="327">
        <f ca="1">Misc!BT23</f>
        <v>8389.76</v>
      </c>
      <c r="G44" s="327">
        <f ca="1">Misc!BU23</f>
        <v>9228.4</v>
      </c>
      <c r="H44" s="327">
        <f ca="1">Misc!BV23</f>
        <v>9923.86</v>
      </c>
      <c r="I44" s="327">
        <f ca="1">Misc!BW23</f>
        <v>10966.26</v>
      </c>
      <c r="J44" s="327">
        <f ca="1">Misc!BX23</f>
        <v>11907.08</v>
      </c>
      <c r="K44" s="327">
        <f ca="1">Misc!BY23</f>
        <v>12994.06</v>
      </c>
      <c r="L44" s="327">
        <f ca="1">Misc!BZ23</f>
        <v>14112</v>
      </c>
      <c r="M44" s="327">
        <f ca="1">Misc!CA23</f>
        <v>15262.76</v>
      </c>
      <c r="N44" s="327">
        <f ca="1">Misc!CB23</f>
        <v>16688.5</v>
      </c>
      <c r="O44" s="327">
        <f ca="1">Misc!CC23</f>
        <v>18174</v>
      </c>
      <c r="P44" s="328">
        <f ca="1">Misc!CD23</f>
        <v>19764.88</v>
      </c>
      <c r="Q44" s="304">
        <f t="shared" ca="1" si="10"/>
        <v>155324.06</v>
      </c>
    </row>
    <row r="45" spans="1:17" ht="18" thickBot="1">
      <c r="A45" s="767"/>
      <c r="C45" s="341" t="s">
        <v>178</v>
      </c>
      <c r="D45" s="330"/>
      <c r="E45" s="331">
        <f t="shared" ref="E45" ca="1" si="11">SUM(E37:E44)</f>
        <v>43582.5</v>
      </c>
      <c r="F45" s="332">
        <f t="shared" ref="F45:P45" ca="1" si="12">SUM(F37:F44)</f>
        <v>43261.760000000002</v>
      </c>
      <c r="G45" s="332">
        <f t="shared" ca="1" si="12"/>
        <v>44402.400000000001</v>
      </c>
      <c r="H45" s="332">
        <f t="shared" ca="1" si="12"/>
        <v>45399.86</v>
      </c>
      <c r="I45" s="332">
        <f t="shared" ca="1" si="12"/>
        <v>46794.26</v>
      </c>
      <c r="J45" s="332">
        <f t="shared" ca="1" si="12"/>
        <v>48087.08</v>
      </c>
      <c r="K45" s="332">
        <f t="shared" ca="1" si="12"/>
        <v>49576.06</v>
      </c>
      <c r="L45" s="332">
        <f t="shared" ca="1" si="12"/>
        <v>51146</v>
      </c>
      <c r="M45" s="332">
        <f t="shared" ca="1" si="12"/>
        <v>52748.76</v>
      </c>
      <c r="N45" s="332">
        <f t="shared" ca="1" si="12"/>
        <v>54676.5</v>
      </c>
      <c r="O45" s="332">
        <f t="shared" ca="1" si="12"/>
        <v>56714</v>
      </c>
      <c r="P45" s="333">
        <f t="shared" ca="1" si="12"/>
        <v>58906.880000000005</v>
      </c>
      <c r="Q45" s="304">
        <f ca="1">E45+F45+G45+H45+I45+J45+K45+L45+M45+N45+O45+P45</f>
        <v>595296.06000000006</v>
      </c>
    </row>
    <row r="46" spans="1:17" ht="18" thickBot="1">
      <c r="A46" s="767"/>
      <c r="C46" s="92"/>
      <c r="D46" s="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67"/>
      <c r="C47" s="93" t="s">
        <v>179</v>
      </c>
      <c r="E47" s="345">
        <f ca="1">E24+E29+E34+E45</f>
        <v>302705.56666666677</v>
      </c>
      <c r="F47" s="346">
        <f t="shared" ref="F47:P47" ca="1" si="13">F24+F29+F34+F45</f>
        <v>303252.90666666673</v>
      </c>
      <c r="G47" s="346">
        <f t="shared" ca="1" si="13"/>
        <v>305427.74666666676</v>
      </c>
      <c r="H47" s="346">
        <f t="shared" ca="1" si="13"/>
        <v>317336.16666666674</v>
      </c>
      <c r="I47" s="346">
        <f t="shared" ca="1" si="13"/>
        <v>309641.52666666673</v>
      </c>
      <c r="J47" s="346">
        <f t="shared" ca="1" si="13"/>
        <v>320968.54666666675</v>
      </c>
      <c r="K47" s="346">
        <f t="shared" ca="1" si="13"/>
        <v>314657.84666666674</v>
      </c>
      <c r="L47" s="346">
        <f t="shared" ca="1" si="13"/>
        <v>316967.46666666673</v>
      </c>
      <c r="M47" s="346">
        <f t="shared" ca="1" si="13"/>
        <v>342933.14666666673</v>
      </c>
      <c r="N47" s="346">
        <f t="shared" ca="1" si="13"/>
        <v>324516.68666666676</v>
      </c>
      <c r="O47" s="346">
        <f t="shared" ca="1" si="13"/>
        <v>328333.22666666674</v>
      </c>
      <c r="P47" s="347">
        <f t="shared" ca="1" si="13"/>
        <v>332471.26666666672</v>
      </c>
      <c r="Q47" s="304">
        <f ca="1">E47+F47+G47+H47+I47+J47+K47+L47+M47+N47+O47+P47</f>
        <v>3819212.1000000006</v>
      </c>
    </row>
    <row r="48" spans="1:17" ht="18" thickBot="1">
      <c r="A48" s="767"/>
      <c r="C48" s="86"/>
      <c r="D48" s="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69"/>
      <c r="C49" s="87" t="s">
        <v>68</v>
      </c>
      <c r="D49" s="2"/>
      <c r="E49" s="658">
        <f ca="1">(SUM('Year 3'!$E$65:$P$65)+SUM('Year 4'!$E$65:$P$65)+SUM('Year 5'!$E$65:$P$65))/36</f>
        <v>6150.5166666666673</v>
      </c>
      <c r="F49" s="352">
        <f ca="1">(SUM('Year 3'!$E$65:$P$65)+SUM('Year 4'!$E$65:$P$65)+SUM('Year 5'!$E$65:$P$65))/36</f>
        <v>6150.5166666666673</v>
      </c>
      <c r="G49" s="352">
        <f ca="1">(SUM('Year 3'!$E$65:$P$65)+SUM('Year 4'!$E$65:$P$65)+SUM('Year 5'!$E$65:$P$65))/36</f>
        <v>6150.5166666666673</v>
      </c>
      <c r="H49" s="352">
        <f ca="1">(SUM('Year 3'!$E$65:$P$65)+SUM('Year 4'!$E$65:$P$65)+SUM('Year 5'!$E$65:$P$65))/36</f>
        <v>6150.5166666666673</v>
      </c>
      <c r="I49" s="352">
        <f ca="1">(SUM('Year 3'!$E$65:$P$65)+SUM('Year 4'!$E$65:$P$65)+SUM('Year 5'!$E$65:$P$65))/36</f>
        <v>6150.5166666666673</v>
      </c>
      <c r="J49" s="352">
        <f ca="1">(SUM('Year 3'!$E$65:$P$65)+SUM('Year 4'!$E$65:$P$65)+SUM('Year 5'!$E$65:$P$65))/36</f>
        <v>6150.5166666666673</v>
      </c>
      <c r="K49" s="352">
        <f ca="1">(SUM('Year 3'!$E$65:$P$65)+SUM('Year 4'!$E$65:$P$65)+SUM('Year 5'!$E$65:$P$65))/36</f>
        <v>6150.5166666666673</v>
      </c>
      <c r="L49" s="352">
        <f ca="1">(SUM('Year 3'!$E$65:$P$65)+SUM('Year 4'!$E$65:$P$65)+SUM('Year 5'!$E$65:$P$65))/36</f>
        <v>6150.5166666666673</v>
      </c>
      <c r="M49" s="352">
        <f ca="1">(SUM('Year 3'!$E$65:$P$65)+SUM('Year 4'!$E$65:$P$65)+SUM('Year 5'!$E$65:$P$65))/36</f>
        <v>6150.5166666666673</v>
      </c>
      <c r="N49" s="352">
        <f ca="1">(SUM('Year 3'!$E$65:$P$65)+SUM('Year 4'!$E$65:$P$65)+SUM('Year 5'!$E$65:$P$65))/36</f>
        <v>6150.5166666666673</v>
      </c>
      <c r="O49" s="352">
        <f ca="1">(SUM('Year 3'!$E$65:$P$65)+SUM('Year 4'!$E$65:$P$65)+SUM('Year 5'!$E$65:$P$65))/36</f>
        <v>6150.5166666666673</v>
      </c>
      <c r="P49" s="352">
        <f ca="1">(SUM('Year 3'!$E$65:$P$65)+SUM('Year 4'!$E$65:$P$65)+SUM('Year 5'!$E$65:$P$65))/36</f>
        <v>6150.5166666666673</v>
      </c>
      <c r="Q49" s="304">
        <f ca="1">SUM(E49:P49)</f>
        <v>73806.200000000012</v>
      </c>
    </row>
    <row r="50" spans="1:17" ht="30" thickBot="1">
      <c r="E50" s="334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59"/>
    </row>
    <row r="51" spans="1:17" ht="25" thickBot="1">
      <c r="A51" s="764" t="s">
        <v>21</v>
      </c>
      <c r="C51" s="31" t="s">
        <v>21</v>
      </c>
      <c r="D51" s="3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4" t="s">
        <v>41</v>
      </c>
      <c r="E52" s="355">
        <f ca="1">E8-E15-E47-E49</f>
        <v>-53576.083333333438</v>
      </c>
      <c r="F52" s="355">
        <f t="shared" ref="F52:P52" ca="1" si="14">F8-F15-F47-F49</f>
        <v>-38316.423333333405</v>
      </c>
      <c r="G52" s="355">
        <f t="shared" ca="1" si="14"/>
        <v>2463.7366666665721</v>
      </c>
      <c r="H52" s="355">
        <f t="shared" ca="1" si="14"/>
        <v>29.316666666588389</v>
      </c>
      <c r="I52" s="355">
        <f t="shared" ca="1" si="14"/>
        <v>41357.9566666666</v>
      </c>
      <c r="J52" s="355">
        <f t="shared" ca="1" si="14"/>
        <v>68505.936666666588</v>
      </c>
      <c r="K52" s="355">
        <f t="shared" ca="1" si="14"/>
        <v>98679.6366666666</v>
      </c>
      <c r="L52" s="355">
        <f t="shared" ca="1" si="14"/>
        <v>138302.0166666666</v>
      </c>
      <c r="M52" s="355">
        <f t="shared" ca="1" si="14"/>
        <v>147109.33666666661</v>
      </c>
      <c r="N52" s="355">
        <f t="shared" ca="1" si="14"/>
        <v>217645.79666666657</v>
      </c>
      <c r="O52" s="355">
        <f t="shared" ca="1" si="14"/>
        <v>260870.2566666666</v>
      </c>
      <c r="P52" s="355">
        <f t="shared" ca="1" si="14"/>
        <v>311081.21666666662</v>
      </c>
      <c r="Q52" s="358">
        <f ca="1">E52+F52+G52+H52+I52+J52+K52+L52+M52+N52+O52+P52</f>
        <v>1194152.699999999</v>
      </c>
    </row>
    <row r="53" spans="1:17">
      <c r="E53" s="334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59"/>
    </row>
    <row r="54" spans="1:17" ht="30" thickBot="1">
      <c r="E54" s="334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59"/>
    </row>
    <row r="55" spans="1:17" ht="18.75" customHeight="1" thickBot="1">
      <c r="A55" s="766" t="s">
        <v>72</v>
      </c>
      <c r="C55" s="95" t="s">
        <v>79</v>
      </c>
      <c r="E55" s="361">
        <f ca="1">Revenues!BN54-Revenues!BN56-E47</f>
        <v>-52404.066666666768</v>
      </c>
      <c r="F55" s="361">
        <f ca="1">Revenues!BO54-Revenues!BO56-F47</f>
        <v>-28004.906666666735</v>
      </c>
      <c r="G55" s="361">
        <f ca="1">Revenues!BP54-Revenues!BP56-G47</f>
        <v>-6036.4966666667606</v>
      </c>
      <c r="H55" s="361">
        <f ca="1">Revenues!BQ54-Revenues!BQ56-H47</f>
        <v>29914.333333333256</v>
      </c>
      <c r="I55" s="361">
        <f ca="1">Revenues!BR54-Revenues!BR56-I47</f>
        <v>31112.47333333327</v>
      </c>
      <c r="J55" s="361">
        <f ca="1">Revenues!BS54-Revenues!BS56-J47</f>
        <v>53009.953333333251</v>
      </c>
      <c r="K55" s="361">
        <f ca="1">Revenues!BT54-Revenues!BT56-K47</f>
        <v>102699.90333333326</v>
      </c>
      <c r="L55" s="361">
        <f ca="1">Revenues!BU54-Revenues!BU56-L47</f>
        <v>131575.53333333327</v>
      </c>
      <c r="M55" s="361">
        <f ca="1">Revenues!BV54-Revenues!BV56-M47</f>
        <v>172072.85333333327</v>
      </c>
      <c r="N55" s="361">
        <f ca="1">Revenues!BW54-Revenues!BW56-N47</f>
        <v>221528.06333333324</v>
      </c>
      <c r="O55" s="361">
        <f ca="1">Revenues!BX54-Revenues!BX56-O47</f>
        <v>262967.52333333326</v>
      </c>
      <c r="P55" s="361">
        <f ca="1">Revenues!BY54-Revenues!BY56-P47</f>
        <v>314031.23333333328</v>
      </c>
      <c r="Q55" s="358">
        <f ca="1">SUM(E55:P55)</f>
        <v>1232466.399999999</v>
      </c>
    </row>
    <row r="56" spans="1:17" ht="17" thickBot="1">
      <c r="A56" s="767"/>
      <c r="E56" s="334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59"/>
    </row>
    <row r="57" spans="1:17" ht="23" customHeight="1">
      <c r="A57" s="767"/>
      <c r="C57" s="31" t="s">
        <v>78</v>
      </c>
      <c r="D57" s="3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67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67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67"/>
      <c r="C60" s="3" t="s">
        <v>205</v>
      </c>
      <c r="E60" s="363">
        <f t="shared" ref="E60:P60" si="15">SUM(E58:E59)</f>
        <v>0</v>
      </c>
      <c r="F60" s="364">
        <f t="shared" si="15"/>
        <v>0</v>
      </c>
      <c r="G60" s="364">
        <f t="shared" si="15"/>
        <v>0</v>
      </c>
      <c r="H60" s="364">
        <f t="shared" si="15"/>
        <v>0</v>
      </c>
      <c r="I60" s="364">
        <f t="shared" si="15"/>
        <v>0</v>
      </c>
      <c r="J60" s="364">
        <f t="shared" si="15"/>
        <v>0</v>
      </c>
      <c r="K60" s="364">
        <f t="shared" si="15"/>
        <v>0</v>
      </c>
      <c r="L60" s="364">
        <f t="shared" si="15"/>
        <v>0</v>
      </c>
      <c r="M60" s="364">
        <f t="shared" si="15"/>
        <v>0</v>
      </c>
      <c r="N60" s="364">
        <f t="shared" si="15"/>
        <v>0</v>
      </c>
      <c r="O60" s="364">
        <f t="shared" si="15"/>
        <v>0</v>
      </c>
      <c r="P60" s="365">
        <f t="shared" si="15"/>
        <v>0</v>
      </c>
      <c r="Q60" s="304">
        <f>SUM(E60:P60)</f>
        <v>0</v>
      </c>
    </row>
    <row r="61" spans="1:17" ht="16" customHeight="1" thickBot="1">
      <c r="A61" s="767"/>
      <c r="C61" s="17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67"/>
      <c r="C62" s="31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67"/>
      <c r="C63" s="88" t="s">
        <v>13</v>
      </c>
      <c r="E63" s="369">
        <f ca="1">IT!BS22</f>
        <v>561.75</v>
      </c>
      <c r="F63" s="370">
        <f ca="1">IT!BT22</f>
        <v>574.5</v>
      </c>
      <c r="G63" s="370">
        <f ca="1">IT!BU22</f>
        <v>591.5</v>
      </c>
      <c r="H63" s="370">
        <f ca="1">IT!BV22</f>
        <v>608.5</v>
      </c>
      <c r="I63" s="370">
        <f ca="1">IT!BW22</f>
        <v>625.5</v>
      </c>
      <c r="J63" s="370">
        <f ca="1">IT!BX22</f>
        <v>642.5</v>
      </c>
      <c r="K63" s="370">
        <f ca="1">IT!BY22</f>
        <v>663.75</v>
      </c>
      <c r="L63" s="370">
        <f ca="1">IT!BZ22</f>
        <v>689.25</v>
      </c>
      <c r="M63" s="370">
        <f ca="1">IT!CA22</f>
        <v>714.75</v>
      </c>
      <c r="N63" s="370">
        <f ca="1">IT!CB22</f>
        <v>744.5</v>
      </c>
      <c r="O63" s="370">
        <f ca="1">IT!CC22</f>
        <v>774.25</v>
      </c>
      <c r="P63" s="371">
        <f ca="1">IT!CD22</f>
        <v>808.25</v>
      </c>
      <c r="Q63" s="372"/>
    </row>
    <row r="64" spans="1:17" ht="16" customHeight="1">
      <c r="A64" s="767"/>
      <c r="C64" s="88" t="s">
        <v>32</v>
      </c>
      <c r="E64" s="369">
        <f ca="1">Misc!BS26</f>
        <v>19781.25</v>
      </c>
      <c r="F64" s="370">
        <f ca="1">Misc!BT26</f>
        <v>20974.400000000001</v>
      </c>
      <c r="G64" s="370">
        <f ca="1">Misc!BU26</f>
        <v>23071</v>
      </c>
      <c r="H64" s="370">
        <f ca="1">Misc!BV26</f>
        <v>24809.65</v>
      </c>
      <c r="I64" s="370">
        <f ca="1">Misc!BW26</f>
        <v>27415.65</v>
      </c>
      <c r="J64" s="370">
        <f ca="1">Misc!BX26</f>
        <v>29767.7</v>
      </c>
      <c r="K64" s="370">
        <f ca="1">Misc!BY26</f>
        <v>32485.15</v>
      </c>
      <c r="L64" s="370">
        <f ca="1">Misc!BZ26</f>
        <v>35280</v>
      </c>
      <c r="M64" s="370">
        <f ca="1">Misc!CA26</f>
        <v>38156.9</v>
      </c>
      <c r="N64" s="370">
        <f ca="1">Misc!CB26</f>
        <v>41721.25</v>
      </c>
      <c r="O64" s="370">
        <f ca="1">Misc!CC26</f>
        <v>45435</v>
      </c>
      <c r="P64" s="371">
        <f ca="1">Misc!CD26</f>
        <v>49412.200000000004</v>
      </c>
      <c r="Q64" s="372"/>
    </row>
    <row r="65" spans="1:17" ht="20" thickBot="1">
      <c r="A65" s="767"/>
      <c r="C65" s="3" t="s">
        <v>69</v>
      </c>
      <c r="E65" s="373">
        <f ca="1">E63+E64</f>
        <v>20343</v>
      </c>
      <c r="F65" s="374">
        <f t="shared" ref="F65:P65" ca="1" si="16">F63+F64</f>
        <v>21548.9</v>
      </c>
      <c r="G65" s="374">
        <f t="shared" ca="1" si="16"/>
        <v>23662.5</v>
      </c>
      <c r="H65" s="374">
        <f t="shared" ca="1" si="16"/>
        <v>25418.15</v>
      </c>
      <c r="I65" s="374">
        <f t="shared" ca="1" si="16"/>
        <v>28041.15</v>
      </c>
      <c r="J65" s="374">
        <f t="shared" ca="1" si="16"/>
        <v>30410.2</v>
      </c>
      <c r="K65" s="374">
        <f t="shared" ca="1" si="16"/>
        <v>33148.9</v>
      </c>
      <c r="L65" s="374">
        <f t="shared" ca="1" si="16"/>
        <v>35969.25</v>
      </c>
      <c r="M65" s="374">
        <f t="shared" ca="1" si="16"/>
        <v>38871.65</v>
      </c>
      <c r="N65" s="374">
        <f t="shared" ca="1" si="16"/>
        <v>42465.75</v>
      </c>
      <c r="O65" s="374">
        <f t="shared" ca="1" si="16"/>
        <v>46209.25</v>
      </c>
      <c r="P65" s="375">
        <f t="shared" ca="1" si="16"/>
        <v>50220.450000000004</v>
      </c>
      <c r="Q65" s="304">
        <f ca="1">SUM(E65:P65)</f>
        <v>396309.14999999997</v>
      </c>
    </row>
    <row r="66" spans="1:17" ht="20" thickBot="1">
      <c r="A66" s="767"/>
      <c r="C66" s="8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7" ht="25" thickBot="1">
      <c r="A67" s="767"/>
      <c r="B67" s="37"/>
      <c r="C67" s="31" t="s">
        <v>42</v>
      </c>
      <c r="D67" s="3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</row>
    <row r="68" spans="1:17" ht="20" thickBot="1">
      <c r="A68" s="769"/>
      <c r="B68" s="37"/>
      <c r="C68" s="94" t="s">
        <v>77</v>
      </c>
      <c r="D68" s="20"/>
      <c r="E68" s="355">
        <f ca="1">'Year 5'!P68+E55+E60-E65</f>
        <v>-12099312.760000004</v>
      </c>
      <c r="F68" s="356">
        <f ca="1">E68+F55+F60-F65</f>
        <v>-12148866.56666667</v>
      </c>
      <c r="G68" s="356">
        <f t="shared" ref="G68:P68" ca="1" si="17">F68+G55+G60-G65</f>
        <v>-12178565.563333336</v>
      </c>
      <c r="H68" s="356">
        <f t="shared" ca="1" si="17"/>
        <v>-12174069.380000003</v>
      </c>
      <c r="I68" s="356">
        <f t="shared" ca="1" si="17"/>
        <v>-12170998.05666667</v>
      </c>
      <c r="J68" s="356">
        <f t="shared" ca="1" si="17"/>
        <v>-12148398.303333336</v>
      </c>
      <c r="K68" s="356">
        <f t="shared" ca="1" si="17"/>
        <v>-12078847.300000004</v>
      </c>
      <c r="L68" s="356">
        <f t="shared" ca="1" si="17"/>
        <v>-11983241.016666671</v>
      </c>
      <c r="M68" s="356">
        <f t="shared" ca="1" si="17"/>
        <v>-11850039.813333338</v>
      </c>
      <c r="N68" s="356">
        <f t="shared" ca="1" si="17"/>
        <v>-11670977.500000006</v>
      </c>
      <c r="O68" s="356">
        <f t="shared" ca="1" si="17"/>
        <v>-11454219.226666672</v>
      </c>
      <c r="P68" s="357">
        <f t="shared" ca="1" si="17"/>
        <v>-11190408.443333339</v>
      </c>
      <c r="Q68" s="358"/>
    </row>
    <row r="69" spans="1:17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18"/>
    </row>
    <row r="70" spans="1:17" ht="15">
      <c r="A70" s="639" t="s">
        <v>253</v>
      </c>
      <c r="B70" s="698"/>
      <c r="C70" s="699"/>
    </row>
    <row r="71" spans="1:17" ht="15">
      <c r="A71" s="639" t="s">
        <v>254</v>
      </c>
      <c r="B71" s="634"/>
      <c r="C71" s="621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15" priority="7" operator="lessThan">
      <formula>0</formula>
    </cfRule>
    <cfRule type="cellIs" dxfId="14" priority="8" operator="greaterThan">
      <formula>0</formula>
    </cfRule>
  </conditionalFormatting>
  <conditionalFormatting sqref="E68:P68"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E55:P55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E18:P18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1"/>
  <sheetViews>
    <sheetView showGridLines="0" zoomScale="85" zoomScaleNormal="85" zoomScalePageLayoutView="70" workbookViewId="0">
      <selection activeCell="A2" sqref="A2"/>
    </sheetView>
  </sheetViews>
  <sheetFormatPr baseColWidth="10" defaultColWidth="9.1640625" defaultRowHeight="29"/>
  <cols>
    <col min="1" max="1" width="7" style="542" customWidth="1"/>
    <col min="2" max="2" width="2.1640625" style="14" customWidth="1"/>
    <col min="3" max="3" width="29.33203125" style="10" customWidth="1"/>
    <col min="4" max="4" width="5" style="10" customWidth="1"/>
    <col min="5" max="5" width="16.83203125" style="10" bestFit="1" customWidth="1" collapsed="1"/>
    <col min="6" max="10" width="16.83203125" style="10" bestFit="1" customWidth="1"/>
    <col min="11" max="14" width="17" style="10" bestFit="1" customWidth="1"/>
    <col min="15" max="15" width="16.83203125" style="10" bestFit="1" customWidth="1"/>
    <col min="16" max="16" width="18" style="10" bestFit="1" customWidth="1"/>
    <col min="17" max="17" width="14.1640625" style="11" bestFit="1" customWidth="1"/>
    <col min="18" max="16384" width="9.1640625" style="10"/>
  </cols>
  <sheetData>
    <row r="1" spans="1:17" ht="21.75" customHeight="1">
      <c r="A1" s="738" t="str">
        <f>Overview!H5&amp;" Profit &amp; Loss (P&amp;L)"</f>
        <v>2026 Profit &amp; Loss (P&amp;L)</v>
      </c>
      <c r="B1" s="733"/>
      <c r="C1" s="733"/>
      <c r="E1" s="27" t="s">
        <v>0</v>
      </c>
      <c r="F1" s="27" t="s">
        <v>1</v>
      </c>
      <c r="G1" s="27" t="s">
        <v>2</v>
      </c>
      <c r="H1" s="27" t="s">
        <v>3</v>
      </c>
      <c r="I1" s="27" t="s">
        <v>17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18</v>
      </c>
      <c r="O1" s="27" t="s">
        <v>10</v>
      </c>
      <c r="P1" s="27" t="s">
        <v>19</v>
      </c>
      <c r="Q1" s="308" t="str">
        <f>"Total "&amp;Overview!H5</f>
        <v>Total 2026</v>
      </c>
    </row>
    <row r="2" spans="1:17" ht="8.25" customHeight="1" thickBot="1">
      <c r="A2" s="540"/>
      <c r="C2" s="15"/>
      <c r="Q2" s="10"/>
    </row>
    <row r="3" spans="1:17" ht="18" customHeight="1">
      <c r="A3" s="766" t="s">
        <v>33</v>
      </c>
      <c r="C3" s="16"/>
      <c r="D3" s="17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7"/>
      <c r="C4" s="38" t="str">
        <f>Revenues!E17</f>
        <v>Product 1 - one time</v>
      </c>
      <c r="D4" s="19"/>
      <c r="E4" s="297">
        <f>Revenues!BZ23</f>
        <v>93120</v>
      </c>
      <c r="F4" s="298">
        <f>Revenues!CA23</f>
        <v>100960</v>
      </c>
      <c r="G4" s="514">
        <f>Revenues!CB23</f>
        <v>112640</v>
      </c>
      <c r="H4" s="514">
        <f>Revenues!CC23</f>
        <v>120480</v>
      </c>
      <c r="I4" s="514">
        <f>Revenues!CD23</f>
        <v>133280</v>
      </c>
      <c r="J4" s="514">
        <f>Revenues!CE23</f>
        <v>144960</v>
      </c>
      <c r="K4" s="514">
        <f>Revenues!CF23</f>
        <v>157760</v>
      </c>
      <c r="L4" s="514">
        <f>Revenues!CG23</f>
        <v>177280</v>
      </c>
      <c r="M4" s="514">
        <f>Revenues!CH23</f>
        <v>190080</v>
      </c>
      <c r="N4" s="514">
        <f>Revenues!CI23</f>
        <v>210720</v>
      </c>
      <c r="O4" s="514">
        <f>Revenues!CJ23</f>
        <v>230240</v>
      </c>
      <c r="P4" s="515">
        <f>Revenues!CK23</f>
        <v>254720</v>
      </c>
      <c r="Q4" s="516">
        <f>E4+F4+G4+H4+I4+J4+K4+L4+M4+N4+O4+P4</f>
        <v>1926240</v>
      </c>
    </row>
    <row r="5" spans="1:17" ht="18" customHeight="1">
      <c r="A5" s="767"/>
      <c r="C5" s="38" t="str">
        <f>Revenues!E26</f>
        <v>Product 1 - recurring</v>
      </c>
      <c r="E5" s="297">
        <f ca="1">Revenues!BZ35</f>
        <v>214968</v>
      </c>
      <c r="F5" s="298">
        <f ca="1">Revenues!CA35</f>
        <v>233220</v>
      </c>
      <c r="G5" s="514">
        <f ca="1">Revenues!CB35</f>
        <v>253500</v>
      </c>
      <c r="H5" s="514">
        <f ca="1">Revenues!CC35</f>
        <v>275808</v>
      </c>
      <c r="I5" s="514">
        <f ca="1">Revenues!CD35</f>
        <v>300144</v>
      </c>
      <c r="J5" s="514">
        <f ca="1">Revenues!CE35</f>
        <v>326508</v>
      </c>
      <c r="K5" s="514">
        <f ca="1">Revenues!CF35</f>
        <v>354900</v>
      </c>
      <c r="L5" s="514">
        <f ca="1">Revenues!CG35</f>
        <v>387348</v>
      </c>
      <c r="M5" s="514">
        <f ca="1">Revenues!CH35</f>
        <v>421824</v>
      </c>
      <c r="N5" s="514">
        <f ca="1">Revenues!CI35</f>
        <v>462384</v>
      </c>
      <c r="O5" s="514">
        <f ca="1">Revenues!CJ35</f>
        <v>504972</v>
      </c>
      <c r="P5" s="515">
        <f ca="1">Revenues!CK35</f>
        <v>551616</v>
      </c>
      <c r="Q5" s="516">
        <f t="shared" ref="Q5:Q7" ca="1" si="0">E5+F5+G5+H5+I5+J5+K5+L5+M5+N5+O5+P5</f>
        <v>4287192</v>
      </c>
    </row>
    <row r="6" spans="1:17" ht="18" customHeight="1">
      <c r="A6" s="767"/>
      <c r="C6" s="38" t="str">
        <f>Revenues!E38</f>
        <v>Product 2 - one time</v>
      </c>
      <c r="E6" s="299">
        <f>Revenues!BZ44</f>
        <v>175680</v>
      </c>
      <c r="F6" s="300">
        <f>Revenues!CA44</f>
        <v>188640</v>
      </c>
      <c r="G6" s="517">
        <f>Revenues!CB44</f>
        <v>206400</v>
      </c>
      <c r="H6" s="517">
        <f>Revenues!CC44</f>
        <v>228960</v>
      </c>
      <c r="I6" s="517">
        <f>Revenues!CD44</f>
        <v>246720</v>
      </c>
      <c r="J6" s="517">
        <f>Revenues!CE44</f>
        <v>274080</v>
      </c>
      <c r="K6" s="517">
        <f>Revenues!CF44</f>
        <v>291840</v>
      </c>
      <c r="L6" s="517">
        <f>Revenues!CG44</f>
        <v>332160</v>
      </c>
      <c r="M6" s="517">
        <f>Revenues!CH44</f>
        <v>359520</v>
      </c>
      <c r="N6" s="517">
        <f>Revenues!CI44</f>
        <v>390240</v>
      </c>
      <c r="O6" s="517">
        <f>Revenues!CJ44</f>
        <v>432000</v>
      </c>
      <c r="P6" s="518">
        <f>Revenues!CK44</f>
        <v>475680</v>
      </c>
      <c r="Q6" s="516">
        <f t="shared" si="0"/>
        <v>3601920</v>
      </c>
    </row>
    <row r="7" spans="1:17" ht="18" customHeight="1">
      <c r="A7" s="767"/>
      <c r="C7" s="38" t="str">
        <f>Revenues!E47</f>
        <v>Product 2 - recurring</v>
      </c>
      <c r="D7" s="19"/>
      <c r="E7" s="297">
        <f ca="1">Revenues!BZ50</f>
        <v>221832</v>
      </c>
      <c r="F7" s="298">
        <f ca="1">Revenues!CA50</f>
        <v>240318</v>
      </c>
      <c r="G7" s="514">
        <f ca="1">Revenues!CB50</f>
        <v>261885</v>
      </c>
      <c r="H7" s="514">
        <f ca="1">Revenues!CC50</f>
        <v>283452</v>
      </c>
      <c r="I7" s="514">
        <f ca="1">Revenues!CD50</f>
        <v>308100</v>
      </c>
      <c r="J7" s="514">
        <f ca="1">Revenues!CE50</f>
        <v>332748</v>
      </c>
      <c r="K7" s="514">
        <f ca="1">Revenues!CF50</f>
        <v>363558</v>
      </c>
      <c r="L7" s="514">
        <f ca="1">Revenues!CG50</f>
        <v>394368</v>
      </c>
      <c r="M7" s="514">
        <f ca="1">Revenues!CH50</f>
        <v>431340</v>
      </c>
      <c r="N7" s="514">
        <f ca="1">Revenues!CI50</f>
        <v>468312</v>
      </c>
      <c r="O7" s="514">
        <f ca="1">Revenues!CJ50</f>
        <v>511446</v>
      </c>
      <c r="P7" s="515">
        <f ca="1">Revenues!CK50</f>
        <v>557661</v>
      </c>
      <c r="Q7" s="516">
        <f t="shared" ca="1" si="0"/>
        <v>4375020</v>
      </c>
    </row>
    <row r="8" spans="1:17" ht="18" customHeight="1" thickBot="1">
      <c r="A8" s="768"/>
      <c r="C8" s="36" t="s">
        <v>71</v>
      </c>
      <c r="D8" s="19"/>
      <c r="E8" s="301">
        <f ca="1">SUM(E4:E7)</f>
        <v>705600</v>
      </c>
      <c r="F8" s="302">
        <f t="shared" ref="F8" ca="1" si="1">SUM(F4:F7)</f>
        <v>763138</v>
      </c>
      <c r="G8" s="302">
        <f ca="1">SUM(G4:G7)</f>
        <v>834425</v>
      </c>
      <c r="H8" s="302">
        <f t="shared" ref="H8:P8" ca="1" si="2">SUM(H4:H7)</f>
        <v>908700</v>
      </c>
      <c r="I8" s="302">
        <f t="shared" ca="1" si="2"/>
        <v>988244</v>
      </c>
      <c r="J8" s="302">
        <f ca="1">SUM(J4:J7)</f>
        <v>1078296</v>
      </c>
      <c r="K8" s="302">
        <f t="shared" ca="1" si="2"/>
        <v>1168058</v>
      </c>
      <c r="L8" s="302">
        <f t="shared" ca="1" si="2"/>
        <v>1291156</v>
      </c>
      <c r="M8" s="302">
        <f t="shared" ca="1" si="2"/>
        <v>1402764</v>
      </c>
      <c r="N8" s="302">
        <f t="shared" ca="1" si="2"/>
        <v>1531656</v>
      </c>
      <c r="O8" s="302">
        <f t="shared" ca="1" si="2"/>
        <v>1678658</v>
      </c>
      <c r="P8" s="303">
        <f t="shared" ca="1" si="2"/>
        <v>1839677</v>
      </c>
      <c r="Q8" s="304">
        <f ca="1">E8+F8+G8+H8+I8+J8+K8+L8+M8+N8+O8+P8</f>
        <v>14190372</v>
      </c>
    </row>
    <row r="9" spans="1:17" ht="18" customHeight="1" thickBot="1">
      <c r="A9" s="541"/>
      <c r="C9" s="17"/>
      <c r="D9" s="19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66" t="s">
        <v>223</v>
      </c>
      <c r="C10" s="310" t="s">
        <v>232</v>
      </c>
      <c r="D10" s="17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67"/>
      <c r="C11" s="315" t="str">
        <f>C4</f>
        <v>Product 1 - one time</v>
      </c>
      <c r="D11" s="19"/>
      <c r="E11" s="519">
        <f>Revenues!BZ24</f>
        <v>0</v>
      </c>
      <c r="F11" s="519">
        <f>Revenues!CA24</f>
        <v>0</v>
      </c>
      <c r="G11" s="519">
        <f>Revenues!CB24</f>
        <v>0</v>
      </c>
      <c r="H11" s="519">
        <f>Revenues!CC24</f>
        <v>0</v>
      </c>
      <c r="I11" s="519">
        <f>Revenues!CD24</f>
        <v>0</v>
      </c>
      <c r="J11" s="519">
        <f>Revenues!CE24</f>
        <v>0</v>
      </c>
      <c r="K11" s="519">
        <f>Revenues!CF24</f>
        <v>0</v>
      </c>
      <c r="L11" s="519">
        <f>Revenues!CG24</f>
        <v>0</v>
      </c>
      <c r="M11" s="519">
        <f>Revenues!CH24</f>
        <v>0</v>
      </c>
      <c r="N11" s="519">
        <f>Revenues!CI24</f>
        <v>0</v>
      </c>
      <c r="O11" s="519">
        <f>Revenues!CJ24</f>
        <v>0</v>
      </c>
      <c r="P11" s="519">
        <f>Revenues!CK24</f>
        <v>0</v>
      </c>
      <c r="Q11" s="516">
        <f>E11+F11+G11+H11+I11+J11+K11+L11+M11+N11+O11+P11</f>
        <v>0</v>
      </c>
    </row>
    <row r="12" spans="1:17" ht="18" customHeight="1">
      <c r="A12" s="767"/>
      <c r="C12" s="315" t="str">
        <f>C5</f>
        <v>Product 1 - recurring</v>
      </c>
      <c r="E12" s="519">
        <f>Revenues!BZ36</f>
        <v>0</v>
      </c>
      <c r="F12" s="519">
        <f>Revenues!CA36</f>
        <v>0</v>
      </c>
      <c r="G12" s="519">
        <f>Revenues!CB36</f>
        <v>0</v>
      </c>
      <c r="H12" s="519">
        <f>Revenues!CC36</f>
        <v>0</v>
      </c>
      <c r="I12" s="519">
        <f>Revenues!CD36</f>
        <v>0</v>
      </c>
      <c r="J12" s="519">
        <f>Revenues!CE36</f>
        <v>0</v>
      </c>
      <c r="K12" s="519">
        <f>Revenues!CF36</f>
        <v>0</v>
      </c>
      <c r="L12" s="519">
        <f>Revenues!CG36</f>
        <v>0</v>
      </c>
      <c r="M12" s="519">
        <f>Revenues!CH36</f>
        <v>0</v>
      </c>
      <c r="N12" s="519">
        <f>Revenues!CI36</f>
        <v>0</v>
      </c>
      <c r="O12" s="519">
        <f>Revenues!CJ36</f>
        <v>0</v>
      </c>
      <c r="P12" s="519">
        <f>Revenues!CK36</f>
        <v>0</v>
      </c>
      <c r="Q12" s="516">
        <f t="shared" ref="Q12:Q14" si="3">E12+F12+G12+H12+I12+J12+K12+L12+M12+N12+O12+P12</f>
        <v>0</v>
      </c>
    </row>
    <row r="13" spans="1:17" ht="18" customHeight="1">
      <c r="A13" s="767"/>
      <c r="C13" s="315" t="str">
        <f>C6</f>
        <v>Product 2 - one time</v>
      </c>
      <c r="E13" s="520">
        <f>Revenues!BZ45</f>
        <v>0</v>
      </c>
      <c r="F13" s="520">
        <f>Revenues!CA45</f>
        <v>0</v>
      </c>
      <c r="G13" s="520">
        <f>Revenues!CB45</f>
        <v>0</v>
      </c>
      <c r="H13" s="520">
        <f>Revenues!CC45</f>
        <v>0</v>
      </c>
      <c r="I13" s="520">
        <f>Revenues!CD45</f>
        <v>0</v>
      </c>
      <c r="J13" s="520">
        <f>Revenues!CE45</f>
        <v>0</v>
      </c>
      <c r="K13" s="520">
        <f>Revenues!CF45</f>
        <v>0</v>
      </c>
      <c r="L13" s="520">
        <f>Revenues!CG45</f>
        <v>0</v>
      </c>
      <c r="M13" s="520">
        <f>Revenues!CH45</f>
        <v>0</v>
      </c>
      <c r="N13" s="520">
        <f>Revenues!CI45</f>
        <v>0</v>
      </c>
      <c r="O13" s="520">
        <f>Revenues!CJ45</f>
        <v>0</v>
      </c>
      <c r="P13" s="520">
        <f>Revenues!CK36</f>
        <v>0</v>
      </c>
      <c r="Q13" s="516">
        <f t="shared" si="3"/>
        <v>0</v>
      </c>
    </row>
    <row r="14" spans="1:17" ht="18" customHeight="1">
      <c r="A14" s="767"/>
      <c r="C14" s="315" t="str">
        <f>C7</f>
        <v>Product 2 - recurring</v>
      </c>
      <c r="D14" s="19"/>
      <c r="E14" s="519">
        <f>Revenues!BZ51</f>
        <v>0</v>
      </c>
      <c r="F14" s="519">
        <f>Revenues!CA51</f>
        <v>0</v>
      </c>
      <c r="G14" s="519">
        <f>Revenues!CB51</f>
        <v>0</v>
      </c>
      <c r="H14" s="519">
        <f>Revenues!CC51</f>
        <v>0</v>
      </c>
      <c r="I14" s="519">
        <f>Revenues!CD51</f>
        <v>0</v>
      </c>
      <c r="J14" s="519">
        <f>Revenues!CE51</f>
        <v>0</v>
      </c>
      <c r="K14" s="519">
        <f>Revenues!CF51</f>
        <v>0</v>
      </c>
      <c r="L14" s="519">
        <f>Revenues!CG51</f>
        <v>0</v>
      </c>
      <c r="M14" s="519">
        <f>Revenues!CH51</f>
        <v>0</v>
      </c>
      <c r="N14" s="519">
        <f>Revenues!CI51</f>
        <v>0</v>
      </c>
      <c r="O14" s="519">
        <f>Revenues!CJ51</f>
        <v>0</v>
      </c>
      <c r="P14" s="519">
        <f>Revenues!CK51</f>
        <v>0</v>
      </c>
      <c r="Q14" s="516">
        <f t="shared" si="3"/>
        <v>0</v>
      </c>
    </row>
    <row r="15" spans="1:17" ht="18" customHeight="1" thickBot="1">
      <c r="A15" s="768"/>
      <c r="C15" s="317" t="s">
        <v>224</v>
      </c>
      <c r="D15" s="19"/>
      <c r="E15" s="511">
        <f>SUM(E11:E14)</f>
        <v>0</v>
      </c>
      <c r="F15" s="511">
        <f t="shared" ref="F15:P15" si="4">SUM(F11:F14)</f>
        <v>0</v>
      </c>
      <c r="G15" s="511">
        <f t="shared" si="4"/>
        <v>0</v>
      </c>
      <c r="H15" s="511">
        <f t="shared" si="4"/>
        <v>0</v>
      </c>
      <c r="I15" s="511">
        <f t="shared" si="4"/>
        <v>0</v>
      </c>
      <c r="J15" s="511">
        <f t="shared" si="4"/>
        <v>0</v>
      </c>
      <c r="K15" s="511">
        <f t="shared" si="4"/>
        <v>0</v>
      </c>
      <c r="L15" s="511">
        <f t="shared" si="4"/>
        <v>0</v>
      </c>
      <c r="M15" s="511">
        <f t="shared" si="4"/>
        <v>0</v>
      </c>
      <c r="N15" s="511">
        <f t="shared" si="4"/>
        <v>0</v>
      </c>
      <c r="O15" s="511">
        <f t="shared" si="4"/>
        <v>0</v>
      </c>
      <c r="P15" s="511">
        <f t="shared" si="4"/>
        <v>0</v>
      </c>
      <c r="Q15" s="304">
        <f>E15+F15+G15+H15+I15+J15+K15+L15+M15+N15+O15+P15</f>
        <v>0</v>
      </c>
    </row>
    <row r="16" spans="1:17" ht="30" thickBot="1"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18"/>
    </row>
    <row r="17" spans="1:17" ht="25" thickBot="1">
      <c r="A17" s="764" t="s">
        <v>185</v>
      </c>
      <c r="C17" s="31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5"/>
      <c r="C18" s="34" t="s">
        <v>41</v>
      </c>
      <c r="E18" s="355">
        <f ca="1">E8-E15</f>
        <v>705600</v>
      </c>
      <c r="F18" s="355">
        <f t="shared" ref="F18:P18" ca="1" si="5">F8-F15</f>
        <v>763138</v>
      </c>
      <c r="G18" s="355">
        <f t="shared" ca="1" si="5"/>
        <v>834425</v>
      </c>
      <c r="H18" s="355">
        <f t="shared" ca="1" si="5"/>
        <v>908700</v>
      </c>
      <c r="I18" s="355">
        <f t="shared" ca="1" si="5"/>
        <v>988244</v>
      </c>
      <c r="J18" s="355">
        <f t="shared" ca="1" si="5"/>
        <v>1078296</v>
      </c>
      <c r="K18" s="355">
        <f t="shared" ca="1" si="5"/>
        <v>1168058</v>
      </c>
      <c r="L18" s="355">
        <f t="shared" ca="1" si="5"/>
        <v>1291156</v>
      </c>
      <c r="M18" s="355">
        <f t="shared" ca="1" si="5"/>
        <v>1402764</v>
      </c>
      <c r="N18" s="355">
        <f t="shared" ca="1" si="5"/>
        <v>1531656</v>
      </c>
      <c r="O18" s="355">
        <f t="shared" ca="1" si="5"/>
        <v>1678658</v>
      </c>
      <c r="P18" s="355">
        <f t="shared" ca="1" si="5"/>
        <v>1839677</v>
      </c>
      <c r="Q18" s="358">
        <f ca="1">E18+F18+G18+H18+I18+J18+K18+L18+M18+N18+O18+P18</f>
        <v>14190372</v>
      </c>
    </row>
    <row r="19" spans="1:17" ht="30" thickBot="1"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18"/>
    </row>
    <row r="20" spans="1:17" ht="20">
      <c r="A20" s="766" t="s">
        <v>175</v>
      </c>
      <c r="C20" s="319" t="s">
        <v>27</v>
      </c>
      <c r="D20" s="29"/>
      <c r="E20" s="312" t="s">
        <v>12</v>
      </c>
      <c r="F20" s="313" t="s">
        <v>12</v>
      </c>
      <c r="G20" s="313" t="s">
        <v>12</v>
      </c>
      <c r="H20" s="313" t="s">
        <v>12</v>
      </c>
      <c r="I20" s="313" t="s">
        <v>12</v>
      </c>
      <c r="J20" s="313" t="s">
        <v>12</v>
      </c>
      <c r="K20" s="313" t="s">
        <v>12</v>
      </c>
      <c r="L20" s="313" t="s">
        <v>12</v>
      </c>
      <c r="M20" s="313" t="s">
        <v>12</v>
      </c>
      <c r="N20" s="313" t="s">
        <v>12</v>
      </c>
      <c r="O20" s="313" t="s">
        <v>12</v>
      </c>
      <c r="P20" s="314" t="s">
        <v>12</v>
      </c>
      <c r="Q20" s="324"/>
    </row>
    <row r="21" spans="1:17" ht="16">
      <c r="A21" s="767"/>
      <c r="C21" s="325" t="s">
        <v>28</v>
      </c>
      <c r="E21" s="326">
        <f ca="1">HR!CF77</f>
        <v>244995.66666666674</v>
      </c>
      <c r="F21" s="327">
        <f ca="1">HR!CG77</f>
        <v>246465.18666666673</v>
      </c>
      <c r="G21" s="327">
        <f ca="1">HR!CH77</f>
        <v>248139.06666666674</v>
      </c>
      <c r="H21" s="327">
        <f ca="1">HR!CI77</f>
        <v>249894.06666666674</v>
      </c>
      <c r="I21" s="327">
        <f ca="1">HR!CJ77</f>
        <v>251853.42666666672</v>
      </c>
      <c r="J21" s="327">
        <f ca="1">HR!CK77</f>
        <v>253893.90666666673</v>
      </c>
      <c r="K21" s="327">
        <f ca="1">HR!CL77</f>
        <v>256261.98666666675</v>
      </c>
      <c r="L21" s="327">
        <f ca="1">HR!CM77</f>
        <v>258792.30666666676</v>
      </c>
      <c r="M21" s="327">
        <f ca="1">HR!CN77</f>
        <v>261650.22666666674</v>
      </c>
      <c r="N21" s="327">
        <f ca="1">HR!CO77</f>
        <v>264751.50666666671</v>
      </c>
      <c r="O21" s="327">
        <f ca="1">HR!CP77</f>
        <v>268180.38666666672</v>
      </c>
      <c r="P21" s="328">
        <f ca="1">HR!CQ77</f>
        <v>271894.74666666676</v>
      </c>
      <c r="Q21" s="304">
        <f ca="1">E21+F21+G21+H21+I21+J21+K21+L21+M21+N21+O21+P21</f>
        <v>3076772.4800000009</v>
      </c>
    </row>
    <row r="22" spans="1:17" ht="16">
      <c r="A22" s="767"/>
      <c r="C22" s="325" t="s">
        <v>240</v>
      </c>
      <c r="E22" s="326">
        <f>+HR!CF92</f>
        <v>4400</v>
      </c>
      <c r="F22" s="327">
        <f>+HR!CG92</f>
        <v>4400</v>
      </c>
      <c r="G22" s="327">
        <f>+HR!CH92</f>
        <v>4400</v>
      </c>
      <c r="H22" s="327">
        <f>+HR!CI92</f>
        <v>4400</v>
      </c>
      <c r="I22" s="327">
        <f>+HR!CJ92</f>
        <v>4400</v>
      </c>
      <c r="J22" s="327">
        <f>+HR!CK92</f>
        <v>4400</v>
      </c>
      <c r="K22" s="327">
        <f>+HR!CL92</f>
        <v>4400</v>
      </c>
      <c r="L22" s="327">
        <f>+HR!CM92</f>
        <v>4400</v>
      </c>
      <c r="M22" s="327">
        <f>+HR!CN92</f>
        <v>4400</v>
      </c>
      <c r="N22" s="327">
        <f>+HR!CO92</f>
        <v>4400</v>
      </c>
      <c r="O22" s="327">
        <f>+HR!CP92</f>
        <v>4400</v>
      </c>
      <c r="P22" s="328">
        <f>+HR!CQ92</f>
        <v>4400</v>
      </c>
      <c r="Q22" s="304"/>
    </row>
    <row r="23" spans="1:17" ht="16">
      <c r="A23" s="767"/>
      <c r="C23" s="325" t="s">
        <v>16</v>
      </c>
      <c r="E23" s="326">
        <f>HR!CF104</f>
        <v>0</v>
      </c>
      <c r="F23" s="327">
        <f>HR!CG104</f>
        <v>0</v>
      </c>
      <c r="G23" s="327">
        <f>HR!CH104</f>
        <v>0</v>
      </c>
      <c r="H23" s="327">
        <f>HR!CI104</f>
        <v>0</v>
      </c>
      <c r="I23" s="327">
        <f>HR!CJ104</f>
        <v>0</v>
      </c>
      <c r="J23" s="327">
        <f>HR!CK104</f>
        <v>0</v>
      </c>
      <c r="K23" s="327">
        <f>HR!CL104</f>
        <v>0</v>
      </c>
      <c r="L23" s="327">
        <f>HR!CM104</f>
        <v>0</v>
      </c>
      <c r="M23" s="327">
        <f>HR!CN104</f>
        <v>0</v>
      </c>
      <c r="N23" s="327">
        <f>HR!CO104</f>
        <v>0</v>
      </c>
      <c r="O23" s="327">
        <f>HR!CP104</f>
        <v>0</v>
      </c>
      <c r="P23" s="328">
        <f>HR!CQ104</f>
        <v>0</v>
      </c>
      <c r="Q23" s="304">
        <f>E23+F23+G23+H23+I23+J23+K23+L23+M23+N23+O23+P23</f>
        <v>0</v>
      </c>
    </row>
    <row r="24" spans="1:17" ht="18" thickBot="1">
      <c r="A24" s="767"/>
      <c r="C24" s="329" t="s">
        <v>29</v>
      </c>
      <c r="D24" s="2"/>
      <c r="E24" s="331">
        <f t="shared" ref="E24:P24" ca="1" si="6">SUM(E21:E23)</f>
        <v>249395.66666666674</v>
      </c>
      <c r="F24" s="332">
        <f t="shared" ca="1" si="6"/>
        <v>250865.18666666673</v>
      </c>
      <c r="G24" s="332">
        <f t="shared" ca="1" si="6"/>
        <v>252539.06666666674</v>
      </c>
      <c r="H24" s="332">
        <f t="shared" ca="1" si="6"/>
        <v>254294.06666666674</v>
      </c>
      <c r="I24" s="332">
        <f t="shared" ca="1" si="6"/>
        <v>256253.42666666672</v>
      </c>
      <c r="J24" s="332">
        <f t="shared" ca="1" si="6"/>
        <v>258293.90666666673</v>
      </c>
      <c r="K24" s="332">
        <f t="shared" ca="1" si="6"/>
        <v>260661.98666666675</v>
      </c>
      <c r="L24" s="332">
        <f t="shared" ca="1" si="6"/>
        <v>263192.30666666676</v>
      </c>
      <c r="M24" s="332">
        <f t="shared" ca="1" si="6"/>
        <v>266050.22666666674</v>
      </c>
      <c r="N24" s="332">
        <f t="shared" ca="1" si="6"/>
        <v>269151.50666666671</v>
      </c>
      <c r="O24" s="332">
        <f t="shared" ca="1" si="6"/>
        <v>272580.38666666672</v>
      </c>
      <c r="P24" s="333">
        <f t="shared" ca="1" si="6"/>
        <v>276294.74666666676</v>
      </c>
      <c r="Q24" s="304">
        <f ca="1">E24+F24+G24+H24+I24+J24+K24+L24+M24+N24+O24+P24</f>
        <v>3129572.4800000009</v>
      </c>
    </row>
    <row r="25" spans="1:17" ht="9" customHeight="1" thickBot="1">
      <c r="A25" s="767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67"/>
      <c r="C26" s="28" t="s">
        <v>13</v>
      </c>
      <c r="D26" s="29"/>
      <c r="E26" s="312" t="s">
        <v>12</v>
      </c>
      <c r="F26" s="313" t="s">
        <v>12</v>
      </c>
      <c r="G26" s="313" t="s">
        <v>12</v>
      </c>
      <c r="H26" s="313" t="s">
        <v>12</v>
      </c>
      <c r="I26" s="313" t="s">
        <v>12</v>
      </c>
      <c r="J26" s="313" t="s">
        <v>12</v>
      </c>
      <c r="K26" s="313" t="s">
        <v>12</v>
      </c>
      <c r="L26" s="313" t="s">
        <v>12</v>
      </c>
      <c r="M26" s="313" t="s">
        <v>12</v>
      </c>
      <c r="N26" s="313" t="s">
        <v>12</v>
      </c>
      <c r="O26" s="313" t="s">
        <v>12</v>
      </c>
      <c r="P26" s="314" t="s">
        <v>12</v>
      </c>
      <c r="Q26" s="324"/>
    </row>
    <row r="27" spans="1:17" ht="16">
      <c r="A27" s="767"/>
      <c r="C27" s="30" t="str">
        <f>IT!A10</f>
        <v>System Infrastructure</v>
      </c>
      <c r="E27" s="326">
        <f ca="1">IT!CF13</f>
        <v>9010</v>
      </c>
      <c r="F27" s="327">
        <f ca="1">IT!CG13</f>
        <v>9775</v>
      </c>
      <c r="G27" s="327">
        <f ca="1">IT!CH13</f>
        <v>10625</v>
      </c>
      <c r="H27" s="327">
        <f ca="1">IT!CI13</f>
        <v>11560</v>
      </c>
      <c r="I27" s="327">
        <f ca="1">IT!CJ13</f>
        <v>12580</v>
      </c>
      <c r="J27" s="327">
        <f ca="1">IT!CK13</f>
        <v>13685</v>
      </c>
      <c r="K27" s="327">
        <f ca="1">IT!CL13</f>
        <v>14875</v>
      </c>
      <c r="L27" s="327">
        <f ca="1">IT!CM13</f>
        <v>16235</v>
      </c>
      <c r="M27" s="327">
        <f ca="1">IT!CN13</f>
        <v>17680</v>
      </c>
      <c r="N27" s="327">
        <f ca="1">IT!CO13</f>
        <v>19380</v>
      </c>
      <c r="O27" s="327">
        <f ca="1">IT!CP13</f>
        <v>21165</v>
      </c>
      <c r="P27" s="328">
        <f ca="1">IT!CQ13</f>
        <v>23120</v>
      </c>
      <c r="Q27" s="304">
        <f ca="1">E27+F27+G27+H27+I27+J27+K27+L27+M27+N27+O27+P27</f>
        <v>179690</v>
      </c>
    </row>
    <row r="28" spans="1:17" ht="15.75" customHeight="1">
      <c r="A28" s="767"/>
      <c r="C28" s="30" t="s">
        <v>50</v>
      </c>
      <c r="E28" s="326">
        <f ca="1">IT!CF18</f>
        <v>7920</v>
      </c>
      <c r="F28" s="327">
        <f ca="1">IT!CG18</f>
        <v>7920</v>
      </c>
      <c r="G28" s="327">
        <f ca="1">IT!CH18</f>
        <v>7920</v>
      </c>
      <c r="H28" s="327">
        <f ca="1">IT!CI18</f>
        <v>7920</v>
      </c>
      <c r="I28" s="327">
        <f ca="1">IT!CJ18</f>
        <v>7920</v>
      </c>
      <c r="J28" s="327">
        <f ca="1">IT!CK18</f>
        <v>7920</v>
      </c>
      <c r="K28" s="327">
        <f ca="1">IT!CL18</f>
        <v>7920</v>
      </c>
      <c r="L28" s="327">
        <f ca="1">IT!CM18</f>
        <v>7920</v>
      </c>
      <c r="M28" s="327">
        <f ca="1">IT!CN18</f>
        <v>7920</v>
      </c>
      <c r="N28" s="327">
        <f ca="1">IT!CO18</f>
        <v>7920</v>
      </c>
      <c r="O28" s="327">
        <f ca="1">IT!CP18</f>
        <v>7920</v>
      </c>
      <c r="P28" s="328">
        <f ca="1">IT!CQ18</f>
        <v>7920</v>
      </c>
      <c r="Q28" s="304">
        <f ca="1">E28+F28+G28+H28+I28+J28+K28+L28+M28+N28+O28+P28</f>
        <v>95040</v>
      </c>
    </row>
    <row r="29" spans="1:17" ht="18" thickBot="1">
      <c r="A29" s="767"/>
      <c r="C29" s="1" t="s">
        <v>31</v>
      </c>
      <c r="D29" s="2"/>
      <c r="E29" s="331">
        <f ca="1">SUM(E27:E28)</f>
        <v>16930</v>
      </c>
      <c r="F29" s="332">
        <f t="shared" ref="F29:P29" ca="1" si="7">SUM(F27:F28)</f>
        <v>17695</v>
      </c>
      <c r="G29" s="332">
        <f t="shared" ca="1" si="7"/>
        <v>18545</v>
      </c>
      <c r="H29" s="332">
        <f t="shared" ca="1" si="7"/>
        <v>19480</v>
      </c>
      <c r="I29" s="332">
        <f t="shared" ca="1" si="7"/>
        <v>20500</v>
      </c>
      <c r="J29" s="332">
        <f t="shared" ca="1" si="7"/>
        <v>21605</v>
      </c>
      <c r="K29" s="332">
        <f t="shared" ca="1" si="7"/>
        <v>22795</v>
      </c>
      <c r="L29" s="332">
        <f t="shared" ca="1" si="7"/>
        <v>24155</v>
      </c>
      <c r="M29" s="332">
        <f t="shared" ca="1" si="7"/>
        <v>25600</v>
      </c>
      <c r="N29" s="332">
        <f t="shared" ca="1" si="7"/>
        <v>27300</v>
      </c>
      <c r="O29" s="332">
        <f t="shared" ca="1" si="7"/>
        <v>29085</v>
      </c>
      <c r="P29" s="333">
        <f t="shared" ca="1" si="7"/>
        <v>31040</v>
      </c>
      <c r="Q29" s="304">
        <f ca="1">E29+F29+G29+H29+I29+J29+K29+L29+M29+N29+O29+P29</f>
        <v>274730</v>
      </c>
    </row>
    <row r="30" spans="1:17" ht="8.25" customHeight="1" thickBot="1">
      <c r="A30" s="76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67"/>
      <c r="C31" s="31" t="s">
        <v>14</v>
      </c>
      <c r="D31" s="32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67"/>
      <c r="C32" s="91" t="str">
        <f>Marketing!A5</f>
        <v>Online-Marketing</v>
      </c>
      <c r="E32" s="326">
        <f>Marketing!CF11</f>
        <v>8300</v>
      </c>
      <c r="F32" s="327">
        <f>Marketing!CG11</f>
        <v>8300</v>
      </c>
      <c r="G32" s="327">
        <f>Marketing!CH11</f>
        <v>8300</v>
      </c>
      <c r="H32" s="327">
        <f>Marketing!CI11</f>
        <v>8300</v>
      </c>
      <c r="I32" s="327">
        <f>Marketing!CJ11</f>
        <v>8300</v>
      </c>
      <c r="J32" s="327">
        <f>Marketing!CK11</f>
        <v>8300</v>
      </c>
      <c r="K32" s="327">
        <f>Marketing!CL11</f>
        <v>8300</v>
      </c>
      <c r="L32" s="327">
        <f>Marketing!CM11</f>
        <v>8300</v>
      </c>
      <c r="M32" s="327">
        <f>Marketing!CN11</f>
        <v>8300</v>
      </c>
      <c r="N32" s="327">
        <f>Marketing!CO11</f>
        <v>8300</v>
      </c>
      <c r="O32" s="327">
        <f>Marketing!CP11</f>
        <v>8300</v>
      </c>
      <c r="P32" s="328">
        <f>Marketing!CQ11</f>
        <v>8300</v>
      </c>
      <c r="Q32" s="304">
        <f>E32+F32+G32+H32+I32+J32+K32+L32+M32+N32+O32+P32</f>
        <v>99600</v>
      </c>
    </row>
    <row r="33" spans="1:17" ht="16">
      <c r="A33" s="767"/>
      <c r="C33" s="91" t="str">
        <f>Marketing!A13</f>
        <v>Offline Marketing</v>
      </c>
      <c r="E33" s="326">
        <f>Marketing!CF18</f>
        <v>4200</v>
      </c>
      <c r="F33" s="327">
        <f>Marketing!CG18</f>
        <v>4200</v>
      </c>
      <c r="G33" s="327">
        <f>Marketing!CH18</f>
        <v>14200</v>
      </c>
      <c r="H33" s="327">
        <f>Marketing!CI18</f>
        <v>4200</v>
      </c>
      <c r="I33" s="327">
        <f>Marketing!CJ18</f>
        <v>12700</v>
      </c>
      <c r="J33" s="327">
        <f>Marketing!CK18</f>
        <v>4200</v>
      </c>
      <c r="K33" s="327">
        <f>Marketing!CL18</f>
        <v>4200</v>
      </c>
      <c r="L33" s="327">
        <f>Marketing!CM18</f>
        <v>4200</v>
      </c>
      <c r="M33" s="327">
        <f>Marketing!CN18</f>
        <v>34200</v>
      </c>
      <c r="N33" s="327">
        <f>Marketing!CO18</f>
        <v>4200</v>
      </c>
      <c r="O33" s="327">
        <f>Marketing!CP18</f>
        <v>4200</v>
      </c>
      <c r="P33" s="328">
        <f>Marketing!CQ18</f>
        <v>4200</v>
      </c>
      <c r="Q33" s="304">
        <f>E33+F33+G33+H33+I33+J33+K33+L33+M33+N33+O33+P33</f>
        <v>98900</v>
      </c>
    </row>
    <row r="34" spans="1:17" ht="18" thickBot="1">
      <c r="A34" s="767"/>
      <c r="C34" s="1" t="s">
        <v>30</v>
      </c>
      <c r="D34" s="2"/>
      <c r="E34" s="331">
        <f t="shared" ref="E34:P34" si="8">SUM(E32:E33)</f>
        <v>12500</v>
      </c>
      <c r="F34" s="332">
        <f t="shared" si="8"/>
        <v>12500</v>
      </c>
      <c r="G34" s="332">
        <f t="shared" si="8"/>
        <v>22500</v>
      </c>
      <c r="H34" s="332">
        <f t="shared" si="8"/>
        <v>12500</v>
      </c>
      <c r="I34" s="332">
        <f t="shared" si="8"/>
        <v>21000</v>
      </c>
      <c r="J34" s="332">
        <f t="shared" si="8"/>
        <v>12500</v>
      </c>
      <c r="K34" s="332">
        <f t="shared" si="8"/>
        <v>12500</v>
      </c>
      <c r="L34" s="332">
        <f t="shared" si="8"/>
        <v>12500</v>
      </c>
      <c r="M34" s="332">
        <f t="shared" si="8"/>
        <v>42500</v>
      </c>
      <c r="N34" s="332">
        <f t="shared" si="8"/>
        <v>12500</v>
      </c>
      <c r="O34" s="332">
        <f t="shared" si="8"/>
        <v>12500</v>
      </c>
      <c r="P34" s="333">
        <f t="shared" si="8"/>
        <v>12500</v>
      </c>
      <c r="Q34" s="304">
        <f>E34+F34+G34+H34+I34+J34+K34+L34+M34+N34+O34+P34</f>
        <v>198500</v>
      </c>
    </row>
    <row r="35" spans="1:17" ht="9.75" customHeight="1" thickBot="1">
      <c r="A35" s="767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67"/>
      <c r="C36" s="31" t="s">
        <v>177</v>
      </c>
      <c r="D36" s="32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67"/>
      <c r="C37" s="325" t="s">
        <v>35</v>
      </c>
      <c r="D37" s="306"/>
      <c r="E37" s="326">
        <f ca="1">Misc!CF14</f>
        <v>0</v>
      </c>
      <c r="F37" s="327">
        <f ca="1">Misc!CG14</f>
        <v>0</v>
      </c>
      <c r="G37" s="327">
        <f ca="1">Misc!CH14</f>
        <v>0</v>
      </c>
      <c r="H37" s="327">
        <f ca="1">Misc!CI14</f>
        <v>0</v>
      </c>
      <c r="I37" s="327">
        <f ca="1">Misc!CJ14</f>
        <v>0</v>
      </c>
      <c r="J37" s="327">
        <f ca="1">Misc!CK14</f>
        <v>0</v>
      </c>
      <c r="K37" s="327">
        <f ca="1">Misc!CL14</f>
        <v>0</v>
      </c>
      <c r="L37" s="327">
        <f ca="1">Misc!CM14</f>
        <v>0</v>
      </c>
      <c r="M37" s="327">
        <f ca="1">Misc!CN14</f>
        <v>0</v>
      </c>
      <c r="N37" s="327">
        <f ca="1">Misc!CO14</f>
        <v>0</v>
      </c>
      <c r="O37" s="327">
        <f ca="1">Misc!CP14</f>
        <v>0</v>
      </c>
      <c r="P37" s="328">
        <f ca="1">Misc!CQ14</f>
        <v>0</v>
      </c>
      <c r="Q37" s="304">
        <f t="shared" ref="Q37" ca="1" si="9">E37+F37+G37+H37+I37+J37+K37+L37+M37+N37+O37+P37</f>
        <v>0</v>
      </c>
    </row>
    <row r="38" spans="1:17" ht="16">
      <c r="A38" s="767"/>
      <c r="C38" s="325" t="s">
        <v>36</v>
      </c>
      <c r="D38" s="306"/>
      <c r="E38" s="326">
        <f>Misc!CF15</f>
        <v>100</v>
      </c>
      <c r="F38" s="327">
        <f>Misc!CG15</f>
        <v>101</v>
      </c>
      <c r="G38" s="327">
        <f>Misc!CH15</f>
        <v>102</v>
      </c>
      <c r="H38" s="327">
        <f>Misc!CI15</f>
        <v>103</v>
      </c>
      <c r="I38" s="327">
        <f>Misc!CJ15</f>
        <v>104</v>
      </c>
      <c r="J38" s="327">
        <f>Misc!CK15</f>
        <v>105</v>
      </c>
      <c r="K38" s="327">
        <f>Misc!CL15</f>
        <v>106</v>
      </c>
      <c r="L38" s="327">
        <f>Misc!CM15</f>
        <v>107</v>
      </c>
      <c r="M38" s="327">
        <f>Misc!CN15</f>
        <v>108</v>
      </c>
      <c r="N38" s="327">
        <f>Misc!CO15</f>
        <v>109</v>
      </c>
      <c r="O38" s="327">
        <f>Misc!CP15</f>
        <v>110</v>
      </c>
      <c r="P38" s="328">
        <f>Misc!CQ15</f>
        <v>111</v>
      </c>
      <c r="Q38" s="304">
        <f>E38+F38+G38+H38+I38+J38+K38+L38+M38+N38+O38+P38</f>
        <v>1266</v>
      </c>
    </row>
    <row r="39" spans="1:17" ht="16">
      <c r="A39" s="767"/>
      <c r="C39" s="340" t="s">
        <v>268</v>
      </c>
      <c r="D39" s="306"/>
      <c r="E39" s="326">
        <f>Misc!CF17</f>
        <v>0</v>
      </c>
      <c r="F39" s="327">
        <f>Misc!CG17</f>
        <v>1</v>
      </c>
      <c r="G39" s="327">
        <f>Misc!CH17</f>
        <v>2</v>
      </c>
      <c r="H39" s="327">
        <f>Misc!CI17</f>
        <v>3</v>
      </c>
      <c r="I39" s="327">
        <f>Misc!CJ17</f>
        <v>4</v>
      </c>
      <c r="J39" s="327">
        <f>Misc!CK17</f>
        <v>5</v>
      </c>
      <c r="K39" s="327">
        <f>Misc!CL17</f>
        <v>6</v>
      </c>
      <c r="L39" s="327">
        <f>Misc!CM17</f>
        <v>7</v>
      </c>
      <c r="M39" s="327">
        <f>Misc!CN17</f>
        <v>8</v>
      </c>
      <c r="N39" s="327">
        <f>Misc!CO17</f>
        <v>9</v>
      </c>
      <c r="O39" s="327">
        <f>Misc!CP17</f>
        <v>10</v>
      </c>
      <c r="P39" s="328">
        <f>Misc!CQ17</f>
        <v>11</v>
      </c>
      <c r="Q39" s="304">
        <f t="shared" ref="Q39:Q44" si="10">E39+F39+G39+H39+I39+J39+K39+L39+M39+N39+O39+P39</f>
        <v>66</v>
      </c>
    </row>
    <row r="40" spans="1:17" ht="16">
      <c r="A40" s="767"/>
      <c r="C40" s="325" t="s">
        <v>247</v>
      </c>
      <c r="D40" s="306"/>
      <c r="E40" s="326">
        <f ca="1">Misc!CF16</f>
        <v>8750</v>
      </c>
      <c r="F40" s="327">
        <f ca="1">Misc!CG16</f>
        <v>9550</v>
      </c>
      <c r="G40" s="327">
        <f ca="1">Misc!CH16</f>
        <v>10400</v>
      </c>
      <c r="H40" s="327">
        <f ca="1">Misc!CI16</f>
        <v>11400</v>
      </c>
      <c r="I40" s="327">
        <f ca="1">Misc!CJ16</f>
        <v>12450</v>
      </c>
      <c r="J40" s="327">
        <f ca="1">Misc!CK16</f>
        <v>13600</v>
      </c>
      <c r="K40" s="327">
        <f>Misc!CL16</f>
        <v>0</v>
      </c>
      <c r="L40" s="327">
        <f>Misc!CM16</f>
        <v>0</v>
      </c>
      <c r="M40" s="327">
        <f>Misc!CN16</f>
        <v>0</v>
      </c>
      <c r="N40" s="327">
        <f>Misc!CO16</f>
        <v>0</v>
      </c>
      <c r="O40" s="327">
        <f>Misc!CP16</f>
        <v>0</v>
      </c>
      <c r="P40" s="328">
        <f>Misc!CQ16</f>
        <v>0</v>
      </c>
      <c r="Q40" s="304">
        <f t="shared" ca="1" si="10"/>
        <v>66150</v>
      </c>
    </row>
    <row r="41" spans="1:17" ht="16">
      <c r="A41" s="767"/>
      <c r="C41" s="325" t="s">
        <v>37</v>
      </c>
      <c r="D41" s="306"/>
      <c r="E41" s="326">
        <f ca="1">Misc!CF18+Misc!CF19</f>
        <v>5220</v>
      </c>
      <c r="F41" s="327">
        <f ca="1">Misc!CG18+Misc!CG19</f>
        <v>5220</v>
      </c>
      <c r="G41" s="327">
        <f ca="1">Misc!CH18+Misc!CH19</f>
        <v>5220</v>
      </c>
      <c r="H41" s="327">
        <f ca="1">Misc!CI18+Misc!CI19</f>
        <v>5220</v>
      </c>
      <c r="I41" s="327">
        <f ca="1">Misc!CJ18+Misc!CJ19</f>
        <v>5220</v>
      </c>
      <c r="J41" s="327">
        <f ca="1">Misc!CK18+Misc!CK19</f>
        <v>5220</v>
      </c>
      <c r="K41" s="327">
        <f ca="1">Misc!CL18+Misc!CL19</f>
        <v>5220</v>
      </c>
      <c r="L41" s="327">
        <f ca="1">Misc!CM18+Misc!CM19</f>
        <v>5220</v>
      </c>
      <c r="M41" s="327">
        <f ca="1">Misc!CN18+Misc!CN19</f>
        <v>5220</v>
      </c>
      <c r="N41" s="327">
        <f ca="1">Misc!CO18+Misc!CO19</f>
        <v>5220</v>
      </c>
      <c r="O41" s="327">
        <f ca="1">Misc!CP18+Misc!CP19</f>
        <v>5220</v>
      </c>
      <c r="P41" s="328">
        <f ca="1">Misc!CQ18+Misc!CQ19</f>
        <v>5220</v>
      </c>
      <c r="Q41" s="304">
        <f t="shared" ca="1" si="10"/>
        <v>62640</v>
      </c>
    </row>
    <row r="42" spans="1:17" ht="16">
      <c r="A42" s="767"/>
      <c r="C42" s="325" t="s">
        <v>38</v>
      </c>
      <c r="D42" s="306"/>
      <c r="E42" s="326">
        <f ca="1">Misc!CF20</f>
        <v>22000</v>
      </c>
      <c r="F42" s="327">
        <f ca="1">Misc!CG20</f>
        <v>22000</v>
      </c>
      <c r="G42" s="327">
        <f ca="1">Misc!CH20</f>
        <v>22000</v>
      </c>
      <c r="H42" s="327">
        <f ca="1">Misc!CI20</f>
        <v>22000</v>
      </c>
      <c r="I42" s="327">
        <f ca="1">Misc!CJ20</f>
        <v>22000</v>
      </c>
      <c r="J42" s="327">
        <f ca="1">Misc!CK20</f>
        <v>22000</v>
      </c>
      <c r="K42" s="327">
        <f ca="1">Misc!CL20</f>
        <v>22000</v>
      </c>
      <c r="L42" s="327">
        <f ca="1">Misc!CM20</f>
        <v>22000</v>
      </c>
      <c r="M42" s="327">
        <f ca="1">Misc!CN20</f>
        <v>22000</v>
      </c>
      <c r="N42" s="327">
        <f ca="1">Misc!CO20</f>
        <v>22000</v>
      </c>
      <c r="O42" s="327">
        <f ca="1">Misc!CP20</f>
        <v>22000</v>
      </c>
      <c r="P42" s="328">
        <f ca="1">Misc!CQ20</f>
        <v>22000</v>
      </c>
      <c r="Q42" s="304">
        <f t="shared" ca="1" si="10"/>
        <v>264000</v>
      </c>
    </row>
    <row r="43" spans="1:17" ht="16">
      <c r="A43" s="767"/>
      <c r="C43" s="325" t="s">
        <v>67</v>
      </c>
      <c r="D43" s="306"/>
      <c r="E43" s="326">
        <f ca="1">Misc!CF21+Misc!CF22</f>
        <v>4400</v>
      </c>
      <c r="F43" s="327">
        <f ca="1">Misc!CG21+Misc!CG22</f>
        <v>4400</v>
      </c>
      <c r="G43" s="327">
        <f ca="1">Misc!CH21+Misc!CH22</f>
        <v>4400</v>
      </c>
      <c r="H43" s="327">
        <f ca="1">Misc!CI21+Misc!CI22</f>
        <v>4400</v>
      </c>
      <c r="I43" s="327">
        <f ca="1">Misc!CJ21+Misc!CJ22</f>
        <v>4400</v>
      </c>
      <c r="J43" s="327">
        <f ca="1">Misc!CK21+Misc!CK22</f>
        <v>4400</v>
      </c>
      <c r="K43" s="327">
        <f ca="1">Misc!CL21+Misc!CL22</f>
        <v>4400</v>
      </c>
      <c r="L43" s="327">
        <f ca="1">Misc!CM21+Misc!CM22</f>
        <v>4400</v>
      </c>
      <c r="M43" s="327">
        <f ca="1">Misc!CN21+Misc!CN22</f>
        <v>4400</v>
      </c>
      <c r="N43" s="327">
        <f ca="1">Misc!CO21+Misc!CO22</f>
        <v>4400</v>
      </c>
      <c r="O43" s="327">
        <f ca="1">Misc!CP21+Misc!CP22</f>
        <v>4400</v>
      </c>
      <c r="P43" s="328">
        <f ca="1">Misc!CQ21+Misc!CQ22</f>
        <v>4400</v>
      </c>
      <c r="Q43" s="304">
        <f t="shared" ca="1" si="10"/>
        <v>52800</v>
      </c>
    </row>
    <row r="44" spans="1:17" ht="16">
      <c r="A44" s="767"/>
      <c r="C44" s="325" t="s">
        <v>32</v>
      </c>
      <c r="D44" s="306"/>
      <c r="E44" s="326">
        <f ca="1">Misc!CF23</f>
        <v>23361.16</v>
      </c>
      <c r="F44" s="327">
        <f ca="1">Misc!CG23</f>
        <v>25823.119999999999</v>
      </c>
      <c r="G44" s="327">
        <f ca="1">Misc!CH23</f>
        <v>28055.279999999999</v>
      </c>
      <c r="H44" s="327">
        <f ca="1">Misc!CI23</f>
        <v>30633.119999999999</v>
      </c>
      <c r="I44" s="327">
        <f ca="1">Misc!CJ23</f>
        <v>33573.160000000003</v>
      </c>
      <c r="J44" s="327">
        <f ca="1">Misc!CK23</f>
        <v>36793.54</v>
      </c>
      <c r="K44" s="327">
        <f>Misc!CL23</f>
        <v>0</v>
      </c>
      <c r="L44" s="327">
        <f>Misc!CM23</f>
        <v>0</v>
      </c>
      <c r="M44" s="327">
        <f>Misc!CN23</f>
        <v>0</v>
      </c>
      <c r="N44" s="327">
        <f>Misc!CO23</f>
        <v>0</v>
      </c>
      <c r="O44" s="327">
        <f>Misc!CP23</f>
        <v>0</v>
      </c>
      <c r="P44" s="328">
        <f>Misc!CQ23</f>
        <v>0</v>
      </c>
      <c r="Q44" s="304">
        <f t="shared" ca="1" si="10"/>
        <v>178239.38</v>
      </c>
    </row>
    <row r="45" spans="1:17" ht="18" thickBot="1">
      <c r="A45" s="767"/>
      <c r="C45" s="341" t="s">
        <v>178</v>
      </c>
      <c r="D45" s="330"/>
      <c r="E45" s="331">
        <f t="shared" ref="E45" ca="1" si="11">SUM(E37:E44)</f>
        <v>63831.16</v>
      </c>
      <c r="F45" s="332">
        <f t="shared" ref="F45:P45" ca="1" si="12">SUM(F37:F44)</f>
        <v>67095.12</v>
      </c>
      <c r="G45" s="332">
        <f t="shared" ca="1" si="12"/>
        <v>70179.28</v>
      </c>
      <c r="H45" s="332">
        <f t="shared" ca="1" si="12"/>
        <v>73759.12</v>
      </c>
      <c r="I45" s="332">
        <f t="shared" ca="1" si="12"/>
        <v>77751.16</v>
      </c>
      <c r="J45" s="332">
        <f t="shared" ca="1" si="12"/>
        <v>82123.540000000008</v>
      </c>
      <c r="K45" s="332">
        <f t="shared" ca="1" si="12"/>
        <v>31732</v>
      </c>
      <c r="L45" s="332">
        <f t="shared" ca="1" si="12"/>
        <v>31734</v>
      </c>
      <c r="M45" s="332">
        <f t="shared" ca="1" si="12"/>
        <v>31736</v>
      </c>
      <c r="N45" s="332">
        <f t="shared" ca="1" si="12"/>
        <v>31738</v>
      </c>
      <c r="O45" s="332">
        <f t="shared" ca="1" si="12"/>
        <v>31740</v>
      </c>
      <c r="P45" s="333">
        <f t="shared" ca="1" si="12"/>
        <v>31742</v>
      </c>
      <c r="Q45" s="304">
        <f ca="1">E45+F45+G45+H45+I45+J45+K45+L45+M45+N45+O45+P45</f>
        <v>625161.38</v>
      </c>
    </row>
    <row r="46" spans="1:17" ht="18" thickBot="1">
      <c r="A46" s="767"/>
      <c r="C46" s="92"/>
      <c r="D46" s="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67"/>
      <c r="C47" s="93" t="s">
        <v>179</v>
      </c>
      <c r="E47" s="345">
        <f ca="1">E24+E29+E34+E45</f>
        <v>342656.82666666678</v>
      </c>
      <c r="F47" s="346">
        <f t="shared" ref="F47:P47" ca="1" si="13">F24+F29+F34+F45</f>
        <v>348155.30666666676</v>
      </c>
      <c r="G47" s="346">
        <f t="shared" ca="1" si="13"/>
        <v>363763.3466666668</v>
      </c>
      <c r="H47" s="346">
        <f t="shared" ca="1" si="13"/>
        <v>360033.18666666676</v>
      </c>
      <c r="I47" s="346">
        <f t="shared" ca="1" si="13"/>
        <v>375504.58666666679</v>
      </c>
      <c r="J47" s="346">
        <f t="shared" ca="1" si="13"/>
        <v>374522.44666666677</v>
      </c>
      <c r="K47" s="346">
        <f t="shared" ca="1" si="13"/>
        <v>327688.98666666675</v>
      </c>
      <c r="L47" s="346">
        <f t="shared" ca="1" si="13"/>
        <v>331581.30666666676</v>
      </c>
      <c r="M47" s="346">
        <f t="shared" ca="1" si="13"/>
        <v>365886.22666666674</v>
      </c>
      <c r="N47" s="346">
        <f t="shared" ca="1" si="13"/>
        <v>340689.50666666671</v>
      </c>
      <c r="O47" s="346">
        <f t="shared" ca="1" si="13"/>
        <v>345905.38666666672</v>
      </c>
      <c r="P47" s="347">
        <f t="shared" ca="1" si="13"/>
        <v>351576.74666666676</v>
      </c>
      <c r="Q47" s="304">
        <f ca="1">E47+F47+G47+H47+I47+J47+K47+L47+M47+N47+O47+P47</f>
        <v>4227963.8600000013</v>
      </c>
    </row>
    <row r="48" spans="1:17" ht="18" thickBot="1">
      <c r="A48" s="767"/>
      <c r="C48" s="86"/>
      <c r="D48" s="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69"/>
      <c r="C49" s="87" t="s">
        <v>68</v>
      </c>
      <c r="D49" s="2"/>
      <c r="E49" s="350">
        <f ca="1">(SUM('Year 4'!$E$65:$P$65)+SUM('Year 5'!$E$65:$P$65)+SUM('Year 6'!$E$65:$P$65))/36</f>
        <v>16549.113888888889</v>
      </c>
      <c r="F49" s="350">
        <f ca="1">(SUM('Year 4'!$E$65:$P$65)+SUM('Year 5'!$E$65:$P$65)+SUM('Year 6'!$E$65:$P$65))/36</f>
        <v>16549.113888888889</v>
      </c>
      <c r="G49" s="350">
        <f ca="1">(SUM('Year 4'!$E$65:$P$65)+SUM('Year 5'!$E$65:$P$65)+SUM('Year 6'!$E$65:$P$65))/36</f>
        <v>16549.113888888889</v>
      </c>
      <c r="H49" s="350">
        <f ca="1">(SUM('Year 4'!$E$65:$P$65)+SUM('Year 5'!$E$65:$P$65)+SUM('Year 6'!$E$65:$P$65))/36</f>
        <v>16549.113888888889</v>
      </c>
      <c r="I49" s="350">
        <f ca="1">(SUM('Year 4'!$E$65:$P$65)+SUM('Year 5'!$E$65:$P$65)+SUM('Year 6'!$E$65:$P$65))/36</f>
        <v>16549.113888888889</v>
      </c>
      <c r="J49" s="350">
        <f ca="1">(SUM('Year 4'!$E$65:$P$65)+SUM('Year 5'!$E$65:$P$65)+SUM('Year 6'!$E$65:$P$65))/36</f>
        <v>16549.113888888889</v>
      </c>
      <c r="K49" s="350">
        <f ca="1">(SUM('Year 4'!$E$65:$P$65)+SUM('Year 5'!$E$65:$P$65)+SUM('Year 6'!$E$65:$P$65))/36</f>
        <v>16549.113888888889</v>
      </c>
      <c r="L49" s="350">
        <f ca="1">(SUM('Year 4'!$E$65:$P$65)+SUM('Year 5'!$E$65:$P$65)+SUM('Year 6'!$E$65:$P$65))/36</f>
        <v>16549.113888888889</v>
      </c>
      <c r="M49" s="350">
        <f ca="1">(SUM('Year 4'!$E$65:$P$65)+SUM('Year 5'!$E$65:$P$65)+SUM('Year 6'!$E$65:$P$65))/36</f>
        <v>16549.113888888889</v>
      </c>
      <c r="N49" s="350">
        <f ca="1">(SUM('Year 4'!$E$65:$P$65)+SUM('Year 5'!$E$65:$P$65)+SUM('Year 6'!$E$65:$P$65))/36</f>
        <v>16549.113888888889</v>
      </c>
      <c r="O49" s="350">
        <f ca="1">(SUM('Year 4'!$E$65:$P$65)+SUM('Year 5'!$E$65:$P$65)+SUM('Year 6'!$E$65:$P$65))/36</f>
        <v>16549.113888888889</v>
      </c>
      <c r="P49" s="350">
        <f ca="1">(SUM('Year 4'!$E$65:$P$65)+SUM('Year 5'!$E$65:$P$65)+SUM('Year 6'!$E$65:$P$65))/36</f>
        <v>16549.113888888889</v>
      </c>
      <c r="Q49" s="304">
        <f ca="1">SUM(E49:P49)</f>
        <v>198589.36666666661</v>
      </c>
    </row>
    <row r="50" spans="1:17" ht="30" thickBot="1">
      <c r="E50" s="334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59"/>
    </row>
    <row r="51" spans="1:17" ht="25" thickBot="1">
      <c r="A51" s="764" t="s">
        <v>21</v>
      </c>
      <c r="C51" s="31" t="s">
        <v>21</v>
      </c>
      <c r="D51" s="3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4" t="s">
        <v>41</v>
      </c>
      <c r="E52" s="355">
        <f ca="1">E8-E15-E47-E49</f>
        <v>346394.05944444431</v>
      </c>
      <c r="F52" s="355">
        <f t="shared" ref="F52:P52" ca="1" si="14">F8-F15-F47-F49</f>
        <v>398433.57944444433</v>
      </c>
      <c r="G52" s="355">
        <f t="shared" ca="1" si="14"/>
        <v>454112.53944444429</v>
      </c>
      <c r="H52" s="355">
        <f t="shared" ca="1" si="14"/>
        <v>532117.69944444438</v>
      </c>
      <c r="I52" s="355">
        <f t="shared" ca="1" si="14"/>
        <v>596190.29944444436</v>
      </c>
      <c r="J52" s="355">
        <f t="shared" ca="1" si="14"/>
        <v>687224.43944444438</v>
      </c>
      <c r="K52" s="355">
        <f t="shared" ca="1" si="14"/>
        <v>823819.89944444434</v>
      </c>
      <c r="L52" s="355">
        <f t="shared" ca="1" si="14"/>
        <v>943025.57944444439</v>
      </c>
      <c r="M52" s="355">
        <f t="shared" ca="1" si="14"/>
        <v>1020328.6594444443</v>
      </c>
      <c r="N52" s="355">
        <f t="shared" ca="1" si="14"/>
        <v>1174417.3794444443</v>
      </c>
      <c r="O52" s="355">
        <f t="shared" ca="1" si="14"/>
        <v>1316203.4994444444</v>
      </c>
      <c r="P52" s="355">
        <f t="shared" ca="1" si="14"/>
        <v>1471551.1394444443</v>
      </c>
      <c r="Q52" s="358">
        <f ca="1">E52+F52+G52+H52+I52+J52+K52+L52+M52+N52+O52+P52</f>
        <v>9763818.7733333334</v>
      </c>
    </row>
    <row r="53" spans="1:17">
      <c r="E53" s="334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59"/>
    </row>
    <row r="54" spans="1:17" ht="30" thickBot="1">
      <c r="E54" s="334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59"/>
    </row>
    <row r="55" spans="1:17" ht="18.75" customHeight="1" thickBot="1">
      <c r="A55" s="766" t="s">
        <v>72</v>
      </c>
      <c r="C55" s="95" t="s">
        <v>79</v>
      </c>
      <c r="E55" s="361">
        <f ca="1">Revenues!BZ54-Revenues!BZ56-E47</f>
        <v>350053.42333333322</v>
      </c>
      <c r="F55" s="361">
        <f ca="1">Revenues!CA54-Revenues!CA56-F47</f>
        <v>410523.69333333324</v>
      </c>
      <c r="G55" s="361">
        <f ca="1">Revenues!CB54-Revenues!CB56-G47</f>
        <v>464680.1533333332</v>
      </c>
      <c r="H55" s="361">
        <f ca="1">Revenues!CC54-Revenues!CC56-H47</f>
        <v>553805.56333333324</v>
      </c>
      <c r="I55" s="361">
        <f ca="1">Revenues!CD54-Revenues!CD56-I47</f>
        <v>595322.41333333321</v>
      </c>
      <c r="J55" s="361">
        <f ca="1">Revenues!CE54-Revenues!CE56-J47</f>
        <v>682088.55333333323</v>
      </c>
      <c r="K55" s="361">
        <f ca="1">Revenues!CF54-Revenues!CF56-K47</f>
        <v>821548.01333333319</v>
      </c>
      <c r="L55" s="361">
        <f ca="1">Revenues!CG54-Revenues!CG56-L47</f>
        <v>929355.19333333324</v>
      </c>
      <c r="M55" s="361">
        <f ca="1">Revenues!CH54-Revenues!CH56-M47</f>
        <v>1045155.7733333332</v>
      </c>
      <c r="N55" s="361">
        <f ca="1">Revenues!CI54-Revenues!CI56-N47</f>
        <v>1191827.4933333332</v>
      </c>
      <c r="O55" s="361">
        <f ca="1">Revenues!CJ54-Revenues!CJ56-O47</f>
        <v>1314138.6133333333</v>
      </c>
      <c r="P55" s="361">
        <f ca="1">Revenues!CK54-Revenues!CK56-P47</f>
        <v>1474169.7533333332</v>
      </c>
      <c r="Q55" s="358">
        <f ca="1">SUM(E55:P55)</f>
        <v>9832668.6399999987</v>
      </c>
    </row>
    <row r="56" spans="1:17" ht="17" thickBot="1">
      <c r="A56" s="767"/>
      <c r="E56" s="334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59"/>
    </row>
    <row r="57" spans="1:17" ht="23" customHeight="1">
      <c r="A57" s="767"/>
      <c r="C57" s="31" t="s">
        <v>78</v>
      </c>
      <c r="D57" s="3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67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67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67"/>
      <c r="C60" s="3" t="s">
        <v>205</v>
      </c>
      <c r="E60" s="363">
        <f t="shared" ref="E60:P60" si="15">SUM(E58:E59)</f>
        <v>0</v>
      </c>
      <c r="F60" s="364">
        <f t="shared" si="15"/>
        <v>0</v>
      </c>
      <c r="G60" s="364">
        <f t="shared" si="15"/>
        <v>0</v>
      </c>
      <c r="H60" s="364">
        <f t="shared" si="15"/>
        <v>0</v>
      </c>
      <c r="I60" s="364">
        <f t="shared" si="15"/>
        <v>0</v>
      </c>
      <c r="J60" s="364">
        <f t="shared" si="15"/>
        <v>0</v>
      </c>
      <c r="K60" s="364">
        <f t="shared" si="15"/>
        <v>0</v>
      </c>
      <c r="L60" s="364">
        <f t="shared" si="15"/>
        <v>0</v>
      </c>
      <c r="M60" s="364">
        <f t="shared" si="15"/>
        <v>0</v>
      </c>
      <c r="N60" s="364">
        <f t="shared" si="15"/>
        <v>0</v>
      </c>
      <c r="O60" s="364">
        <f t="shared" si="15"/>
        <v>0</v>
      </c>
      <c r="P60" s="365">
        <f t="shared" si="15"/>
        <v>0</v>
      </c>
      <c r="Q60" s="304">
        <f>SUM(E60:P60)</f>
        <v>0</v>
      </c>
    </row>
    <row r="61" spans="1:17" ht="16" customHeight="1" thickBot="1">
      <c r="A61" s="767"/>
      <c r="C61" s="17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67"/>
      <c r="C62" s="31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67"/>
      <c r="C63" s="88" t="s">
        <v>13</v>
      </c>
      <c r="E63" s="369">
        <f ca="1">IT!CF22</f>
        <v>846.5</v>
      </c>
      <c r="F63" s="370">
        <f ca="1">IT!CG22</f>
        <v>884.75</v>
      </c>
      <c r="G63" s="370">
        <f ca="1">IT!CH22</f>
        <v>927.25</v>
      </c>
      <c r="H63" s="370">
        <f ca="1">IT!CI22</f>
        <v>974</v>
      </c>
      <c r="I63" s="370">
        <f ca="1">IT!CJ22</f>
        <v>1025</v>
      </c>
      <c r="J63" s="370">
        <f ca="1">IT!CK22</f>
        <v>1080.25</v>
      </c>
      <c r="K63" s="370">
        <f ca="1">IT!CL22</f>
        <v>1139.75</v>
      </c>
      <c r="L63" s="370">
        <f ca="1">IT!CM22</f>
        <v>1207.75</v>
      </c>
      <c r="M63" s="370">
        <f ca="1">IT!CN22</f>
        <v>1280</v>
      </c>
      <c r="N63" s="370">
        <f ca="1">IT!CO22</f>
        <v>1365</v>
      </c>
      <c r="O63" s="370">
        <f ca="1">IT!CP22</f>
        <v>1454.25</v>
      </c>
      <c r="P63" s="371">
        <f ca="1">IT!CQ22</f>
        <v>1552</v>
      </c>
      <c r="Q63" s="372"/>
    </row>
    <row r="64" spans="1:17" ht="16" customHeight="1">
      <c r="A64" s="767"/>
      <c r="C64" s="88" t="s">
        <v>32</v>
      </c>
      <c r="E64" s="369">
        <f ca="1">Misc!CF26</f>
        <v>58402.9</v>
      </c>
      <c r="F64" s="370">
        <f ca="1">Misc!CG26</f>
        <v>64557.8</v>
      </c>
      <c r="G64" s="370">
        <f ca="1">Misc!CH26</f>
        <v>70138.2</v>
      </c>
      <c r="H64" s="370">
        <f ca="1">Misc!CI26</f>
        <v>76582.8</v>
      </c>
      <c r="I64" s="370">
        <f ca="1">Misc!CJ26</f>
        <v>83932.900000000009</v>
      </c>
      <c r="J64" s="370">
        <f ca="1">Misc!CK26</f>
        <v>91983.85</v>
      </c>
      <c r="K64" s="370">
        <f>Misc!CL26</f>
        <v>0</v>
      </c>
      <c r="L64" s="370">
        <f>Misc!CM26</f>
        <v>0</v>
      </c>
      <c r="M64" s="370">
        <f>Misc!CN26</f>
        <v>0</v>
      </c>
      <c r="N64" s="370">
        <f>Misc!CO26</f>
        <v>0</v>
      </c>
      <c r="O64" s="370">
        <f>Misc!CP26</f>
        <v>0</v>
      </c>
      <c r="P64" s="371">
        <f>Misc!CQ26</f>
        <v>0</v>
      </c>
      <c r="Q64" s="372"/>
    </row>
    <row r="65" spans="1:17" ht="20" thickBot="1">
      <c r="A65" s="767"/>
      <c r="C65" s="3" t="s">
        <v>69</v>
      </c>
      <c r="E65" s="373">
        <f ca="1">E63+E64</f>
        <v>59249.4</v>
      </c>
      <c r="F65" s="374">
        <f t="shared" ref="F65:P65" ca="1" si="16">F63+F64</f>
        <v>65442.55</v>
      </c>
      <c r="G65" s="374">
        <f t="shared" ca="1" si="16"/>
        <v>71065.45</v>
      </c>
      <c r="H65" s="374">
        <f t="shared" ca="1" si="16"/>
        <v>77556.800000000003</v>
      </c>
      <c r="I65" s="374">
        <f t="shared" ca="1" si="16"/>
        <v>84957.900000000009</v>
      </c>
      <c r="J65" s="374">
        <f t="shared" ca="1" si="16"/>
        <v>93064.1</v>
      </c>
      <c r="K65" s="374">
        <f t="shared" ca="1" si="16"/>
        <v>1139.75</v>
      </c>
      <c r="L65" s="374">
        <f t="shared" ca="1" si="16"/>
        <v>1207.75</v>
      </c>
      <c r="M65" s="374">
        <f t="shared" ca="1" si="16"/>
        <v>1280</v>
      </c>
      <c r="N65" s="374">
        <f t="shared" ca="1" si="16"/>
        <v>1365</v>
      </c>
      <c r="O65" s="374">
        <f t="shared" ca="1" si="16"/>
        <v>1454.25</v>
      </c>
      <c r="P65" s="375">
        <f t="shared" ca="1" si="16"/>
        <v>1552</v>
      </c>
      <c r="Q65" s="304">
        <f ca="1">SUM(E65:P65)</f>
        <v>459334.95000000007</v>
      </c>
    </row>
    <row r="66" spans="1:17" ht="20" thickBot="1">
      <c r="A66" s="767"/>
      <c r="C66" s="8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7" ht="25" thickBot="1">
      <c r="A67" s="767"/>
      <c r="B67" s="37"/>
      <c r="C67" s="31" t="s">
        <v>42</v>
      </c>
      <c r="D67" s="3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</row>
    <row r="68" spans="1:17" ht="20" thickBot="1">
      <c r="A68" s="769"/>
      <c r="B68" s="37"/>
      <c r="C68" s="94" t="s">
        <v>77</v>
      </c>
      <c r="D68" s="20"/>
      <c r="E68" s="355">
        <f ca="1">'Year 6'!P68+E55+E60-E65</f>
        <v>-10899604.420000006</v>
      </c>
      <c r="F68" s="356">
        <f ca="1">E68+F55+F60-F65</f>
        <v>-10554523.276666673</v>
      </c>
      <c r="G68" s="356">
        <f t="shared" ref="G68:P68" ca="1" si="17">F68+G55+G60-G65</f>
        <v>-10160908.57333334</v>
      </c>
      <c r="H68" s="356">
        <f t="shared" ca="1" si="17"/>
        <v>-9684659.810000008</v>
      </c>
      <c r="I68" s="356">
        <f t="shared" ca="1" si="17"/>
        <v>-9174295.2966666743</v>
      </c>
      <c r="J68" s="356">
        <f t="shared" ca="1" si="17"/>
        <v>-8585270.8433333412</v>
      </c>
      <c r="K68" s="356">
        <f t="shared" ca="1" si="17"/>
        <v>-7764862.5800000075</v>
      </c>
      <c r="L68" s="356">
        <f t="shared" ca="1" si="17"/>
        <v>-6836715.1366666742</v>
      </c>
      <c r="M68" s="356">
        <f t="shared" ca="1" si="17"/>
        <v>-5792839.3633333407</v>
      </c>
      <c r="N68" s="356">
        <f t="shared" ca="1" si="17"/>
        <v>-4602376.8700000076</v>
      </c>
      <c r="O68" s="356">
        <f t="shared" ca="1" si="17"/>
        <v>-3289692.5066666743</v>
      </c>
      <c r="P68" s="357">
        <f t="shared" ca="1" si="17"/>
        <v>-1817074.7533333411</v>
      </c>
      <c r="Q68" s="358"/>
    </row>
    <row r="69" spans="1:17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18"/>
    </row>
    <row r="70" spans="1:17" ht="15">
      <c r="A70" s="639" t="s">
        <v>253</v>
      </c>
      <c r="B70" s="697"/>
      <c r="C70" s="627"/>
    </row>
    <row r="71" spans="1:17" ht="15">
      <c r="A71" s="639" t="s">
        <v>254</v>
      </c>
      <c r="B71" s="697"/>
      <c r="C71" s="627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E68:P6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55:P5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8:P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/>
  <dimension ref="A1:GL66"/>
  <sheetViews>
    <sheetView showGridLines="0" zoomScale="60" zoomScaleNormal="70" zoomScalePageLayoutView="70" workbookViewId="0">
      <pane xSplit="5" ySplit="2" topLeftCell="Q3" activePane="bottomRight" state="frozen"/>
      <selection activeCell="D2" sqref="D2"/>
      <selection pane="topRight" activeCell="D2" sqref="D2"/>
      <selection pane="bottomLeft" activeCell="D2" sqref="D2"/>
      <selection pane="bottomRight" activeCell="E1" sqref="E1:E2"/>
    </sheetView>
  </sheetViews>
  <sheetFormatPr baseColWidth="10" defaultColWidth="9.1640625" defaultRowHeight="16" outlineLevelCol="1"/>
  <cols>
    <col min="1" max="1" width="2.1640625" style="14" customWidth="1"/>
    <col min="2" max="2" width="41" bestFit="1" customWidth="1"/>
    <col min="3" max="3" width="11.5" style="23" bestFit="1" customWidth="1"/>
    <col min="4" max="4" width="3.6640625" customWidth="1"/>
    <col min="5" max="5" width="41.33203125" style="10" bestFit="1" customWidth="1"/>
    <col min="6" max="7" width="15.5" style="10" hidden="1" customWidth="1" outlineLevel="1"/>
    <col min="8" max="15" width="14.83203125" style="10" hidden="1" customWidth="1" outlineLevel="1"/>
    <col min="16" max="16" width="15" style="10" hidden="1" customWidth="1" outlineLevel="1"/>
    <col min="17" max="17" width="16" style="10" customWidth="1" collapsed="1"/>
    <col min="18" max="19" width="15.5" style="10" hidden="1" customWidth="1" outlineLevel="1"/>
    <col min="20" max="27" width="14.83203125" style="10" hidden="1" customWidth="1" outlineLevel="1"/>
    <col min="28" max="28" width="15" style="10" hidden="1" customWidth="1" outlineLevel="1"/>
    <col min="29" max="29" width="16" style="10" customWidth="1" collapsed="1"/>
    <col min="30" max="31" width="15.5" style="10" hidden="1" customWidth="1" outlineLevel="1"/>
    <col min="32" max="37" width="17.1640625" style="10" hidden="1" customWidth="1" outlineLevel="1"/>
    <col min="38" max="38" width="16" style="10" hidden="1" customWidth="1" outlineLevel="1"/>
    <col min="39" max="39" width="16.6640625" style="10" hidden="1" customWidth="1" outlineLevel="1"/>
    <col min="40" max="40" width="16" style="10" hidden="1" customWidth="1" outlineLevel="1"/>
    <col min="41" max="41" width="17.33203125" style="10" customWidth="1" collapsed="1"/>
    <col min="42" max="43" width="15.5" style="10" hidden="1" customWidth="1" outlineLevel="1"/>
    <col min="44" max="45" width="16" style="10" hidden="1" customWidth="1" outlineLevel="1"/>
    <col min="46" max="46" width="15.5" style="10" hidden="1" customWidth="1" outlineLevel="1"/>
    <col min="47" max="52" width="15.6640625" style="10" hidden="1" customWidth="1" outlineLevel="1"/>
    <col min="53" max="53" width="19.5" style="10" customWidth="1" collapsed="1"/>
    <col min="54" max="55" width="15.5" style="10" hidden="1" customWidth="1" outlineLevel="1"/>
    <col min="56" max="56" width="16" style="10" hidden="1" customWidth="1" outlineLevel="1"/>
    <col min="57" max="64" width="17.33203125" style="10" hidden="1" customWidth="1" outlineLevel="1"/>
    <col min="65" max="65" width="19.6640625" style="10" customWidth="1" collapsed="1"/>
    <col min="66" max="76" width="17.33203125" style="10" hidden="1" customWidth="1" outlineLevel="1"/>
    <col min="77" max="77" width="19.6640625" style="10" customWidth="1" collapsed="1"/>
    <col min="78" max="80" width="17.33203125" style="10" hidden="1" customWidth="1" outlineLevel="1"/>
    <col min="81" max="88" width="18.83203125" style="10" hidden="1" customWidth="1" outlineLevel="1"/>
    <col min="89" max="89" width="21" style="10" customWidth="1" collapsed="1"/>
    <col min="90" max="16384" width="9.1640625" style="10"/>
  </cols>
  <sheetData>
    <row r="1" spans="1:100" ht="21">
      <c r="A1" s="9"/>
      <c r="C1" s="165"/>
      <c r="E1" s="770" t="s">
        <v>33</v>
      </c>
      <c r="F1" s="750">
        <f>+Overview!B5</f>
        <v>2020</v>
      </c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2"/>
      <c r="R1" s="750">
        <f>+Overview!C5</f>
        <v>2021</v>
      </c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2"/>
      <c r="AD1" s="750">
        <f>+Overview!D5</f>
        <v>2022</v>
      </c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2"/>
      <c r="AP1" s="750">
        <f>+Overview!E5</f>
        <v>2023</v>
      </c>
      <c r="AQ1" s="751"/>
      <c r="AR1" s="751"/>
      <c r="AS1" s="751"/>
      <c r="AT1" s="751"/>
      <c r="AU1" s="751"/>
      <c r="AV1" s="751"/>
      <c r="AW1" s="751"/>
      <c r="AX1" s="751"/>
      <c r="AY1" s="751"/>
      <c r="AZ1" s="751"/>
      <c r="BA1" s="752"/>
      <c r="BB1" s="750">
        <f>+Overview!F5</f>
        <v>2024</v>
      </c>
      <c r="BC1" s="751"/>
      <c r="BD1" s="751"/>
      <c r="BE1" s="751"/>
      <c r="BF1" s="751"/>
      <c r="BG1" s="751"/>
      <c r="BH1" s="751"/>
      <c r="BI1" s="751"/>
      <c r="BJ1" s="751"/>
      <c r="BK1" s="751"/>
      <c r="BL1" s="751"/>
      <c r="BM1" s="752"/>
      <c r="BN1" s="750">
        <f>+Overview!G5</f>
        <v>2025</v>
      </c>
      <c r="BO1" s="751"/>
      <c r="BP1" s="751"/>
      <c r="BQ1" s="751"/>
      <c r="BR1" s="751"/>
      <c r="BS1" s="751"/>
      <c r="BT1" s="751"/>
      <c r="BU1" s="751"/>
      <c r="BV1" s="751"/>
      <c r="BW1" s="751"/>
      <c r="BX1" s="751"/>
      <c r="BY1" s="752"/>
      <c r="BZ1" s="750">
        <f>+Overview!H5</f>
        <v>2026</v>
      </c>
      <c r="CA1" s="751"/>
      <c r="CB1" s="751"/>
      <c r="CC1" s="751"/>
      <c r="CD1" s="751"/>
      <c r="CE1" s="751"/>
      <c r="CF1" s="751"/>
      <c r="CG1" s="751"/>
      <c r="CH1" s="751"/>
      <c r="CI1" s="751"/>
      <c r="CJ1" s="751"/>
      <c r="CK1" s="752"/>
    </row>
    <row r="2" spans="1:100" ht="21.75" customHeight="1">
      <c r="A2" s="10"/>
      <c r="E2" s="770"/>
      <c r="F2" s="745" t="s">
        <v>0</v>
      </c>
      <c r="G2" s="745" t="s">
        <v>1</v>
      </c>
      <c r="H2" s="745" t="s">
        <v>2</v>
      </c>
      <c r="I2" s="745" t="s">
        <v>3</v>
      </c>
      <c r="J2" s="745" t="s">
        <v>4</v>
      </c>
      <c r="K2" s="745" t="s">
        <v>5</v>
      </c>
      <c r="L2" s="745" t="s">
        <v>6</v>
      </c>
      <c r="M2" s="745" t="s">
        <v>7</v>
      </c>
      <c r="N2" s="745" t="s">
        <v>8</v>
      </c>
      <c r="O2" s="745" t="s">
        <v>9</v>
      </c>
      <c r="P2" s="745" t="s">
        <v>10</v>
      </c>
      <c r="Q2" s="745" t="s">
        <v>11</v>
      </c>
      <c r="R2" s="745" t="s">
        <v>0</v>
      </c>
      <c r="S2" s="745" t="s">
        <v>1</v>
      </c>
      <c r="T2" s="745" t="s">
        <v>2</v>
      </c>
      <c r="U2" s="745" t="s">
        <v>3</v>
      </c>
      <c r="V2" s="745" t="s">
        <v>4</v>
      </c>
      <c r="W2" s="745" t="s">
        <v>5</v>
      </c>
      <c r="X2" s="745" t="s">
        <v>6</v>
      </c>
      <c r="Y2" s="745" t="s">
        <v>7</v>
      </c>
      <c r="Z2" s="745" t="s">
        <v>8</v>
      </c>
      <c r="AA2" s="745" t="s">
        <v>9</v>
      </c>
      <c r="AB2" s="745" t="s">
        <v>10</v>
      </c>
      <c r="AC2" s="745" t="s">
        <v>11</v>
      </c>
      <c r="AD2" s="745" t="s">
        <v>0</v>
      </c>
      <c r="AE2" s="745" t="s">
        <v>1</v>
      </c>
      <c r="AF2" s="745" t="s">
        <v>2</v>
      </c>
      <c r="AG2" s="745" t="s">
        <v>3</v>
      </c>
      <c r="AH2" s="745" t="s">
        <v>4</v>
      </c>
      <c r="AI2" s="745" t="s">
        <v>5</v>
      </c>
      <c r="AJ2" s="745" t="s">
        <v>6</v>
      </c>
      <c r="AK2" s="745" t="s">
        <v>7</v>
      </c>
      <c r="AL2" s="745" t="s">
        <v>8</v>
      </c>
      <c r="AM2" s="745" t="s">
        <v>9</v>
      </c>
      <c r="AN2" s="745" t="s">
        <v>10</v>
      </c>
      <c r="AO2" s="745" t="s">
        <v>11</v>
      </c>
      <c r="AP2" s="745" t="s">
        <v>0</v>
      </c>
      <c r="AQ2" s="745" t="s">
        <v>1</v>
      </c>
      <c r="AR2" s="745" t="s">
        <v>2</v>
      </c>
      <c r="AS2" s="745" t="s">
        <v>3</v>
      </c>
      <c r="AT2" s="745" t="s">
        <v>4</v>
      </c>
      <c r="AU2" s="745" t="s">
        <v>5</v>
      </c>
      <c r="AV2" s="745" t="s">
        <v>6</v>
      </c>
      <c r="AW2" s="745" t="s">
        <v>7</v>
      </c>
      <c r="AX2" s="745" t="s">
        <v>8</v>
      </c>
      <c r="AY2" s="745" t="s">
        <v>9</v>
      </c>
      <c r="AZ2" s="745" t="s">
        <v>10</v>
      </c>
      <c r="BA2" s="745" t="s">
        <v>11</v>
      </c>
      <c r="BB2" s="745" t="s">
        <v>0</v>
      </c>
      <c r="BC2" s="745" t="s">
        <v>1</v>
      </c>
      <c r="BD2" s="745" t="s">
        <v>2</v>
      </c>
      <c r="BE2" s="745" t="s">
        <v>3</v>
      </c>
      <c r="BF2" s="745" t="s">
        <v>4</v>
      </c>
      <c r="BG2" s="745" t="s">
        <v>5</v>
      </c>
      <c r="BH2" s="745" t="s">
        <v>6</v>
      </c>
      <c r="BI2" s="745" t="s">
        <v>7</v>
      </c>
      <c r="BJ2" s="745" t="s">
        <v>8</v>
      </c>
      <c r="BK2" s="745" t="s">
        <v>9</v>
      </c>
      <c r="BL2" s="745" t="s">
        <v>10</v>
      </c>
      <c r="BM2" s="745" t="s">
        <v>11</v>
      </c>
      <c r="BN2" s="745" t="s">
        <v>0</v>
      </c>
      <c r="BO2" s="745" t="s">
        <v>1</v>
      </c>
      <c r="BP2" s="745" t="s">
        <v>2</v>
      </c>
      <c r="BQ2" s="745" t="s">
        <v>3</v>
      </c>
      <c r="BR2" s="745" t="s">
        <v>4</v>
      </c>
      <c r="BS2" s="745" t="s">
        <v>5</v>
      </c>
      <c r="BT2" s="745" t="s">
        <v>6</v>
      </c>
      <c r="BU2" s="745" t="s">
        <v>7</v>
      </c>
      <c r="BV2" s="745" t="s">
        <v>8</v>
      </c>
      <c r="BW2" s="745" t="s">
        <v>9</v>
      </c>
      <c r="BX2" s="745" t="s">
        <v>10</v>
      </c>
      <c r="BY2" s="745" t="s">
        <v>11</v>
      </c>
      <c r="BZ2" s="745" t="s">
        <v>0</v>
      </c>
      <c r="CA2" s="745" t="s">
        <v>1</v>
      </c>
      <c r="CB2" s="745" t="s">
        <v>2</v>
      </c>
      <c r="CC2" s="745" t="s">
        <v>3</v>
      </c>
      <c r="CD2" s="745" t="s">
        <v>4</v>
      </c>
      <c r="CE2" s="745" t="s">
        <v>5</v>
      </c>
      <c r="CF2" s="745" t="s">
        <v>6</v>
      </c>
      <c r="CG2" s="745" t="s">
        <v>7</v>
      </c>
      <c r="CH2" s="745" t="s">
        <v>8</v>
      </c>
      <c r="CI2" s="745" t="s">
        <v>9</v>
      </c>
      <c r="CJ2" s="745" t="s">
        <v>10</v>
      </c>
      <c r="CK2" s="745" t="s">
        <v>11</v>
      </c>
    </row>
    <row r="3" spans="1:100">
      <c r="E3" s="747" t="s">
        <v>311</v>
      </c>
      <c r="F3" s="274">
        <v>1</v>
      </c>
      <c r="G3" s="274">
        <v>2</v>
      </c>
      <c r="H3" s="274">
        <v>3</v>
      </c>
      <c r="I3" s="274">
        <v>4</v>
      </c>
      <c r="J3" s="274">
        <v>5</v>
      </c>
      <c r="K3" s="274">
        <v>6</v>
      </c>
      <c r="L3" s="274">
        <v>7</v>
      </c>
      <c r="M3" s="274">
        <v>8</v>
      </c>
      <c r="N3" s="274">
        <v>9</v>
      </c>
      <c r="O3" s="274">
        <v>10</v>
      </c>
      <c r="P3" s="274">
        <v>11</v>
      </c>
      <c r="Q3" s="274">
        <v>12</v>
      </c>
      <c r="R3" s="274">
        <v>1</v>
      </c>
      <c r="S3" s="274">
        <v>2</v>
      </c>
      <c r="T3" s="274">
        <v>3</v>
      </c>
      <c r="U3" s="274">
        <v>4</v>
      </c>
      <c r="V3" s="274">
        <v>5</v>
      </c>
      <c r="W3" s="274">
        <v>6</v>
      </c>
      <c r="X3" s="274">
        <v>7</v>
      </c>
      <c r="Y3" s="274">
        <v>8</v>
      </c>
      <c r="Z3" s="274">
        <v>9</v>
      </c>
      <c r="AA3" s="274">
        <v>10</v>
      </c>
      <c r="AB3" s="274">
        <v>11</v>
      </c>
      <c r="AC3" s="274">
        <v>12</v>
      </c>
      <c r="AD3" s="274">
        <v>1</v>
      </c>
      <c r="AE3" s="274">
        <v>2</v>
      </c>
      <c r="AF3" s="274">
        <v>3</v>
      </c>
      <c r="AG3" s="274">
        <v>4</v>
      </c>
      <c r="AH3" s="274">
        <v>5</v>
      </c>
      <c r="AI3" s="274">
        <v>6</v>
      </c>
      <c r="AJ3" s="274">
        <v>7</v>
      </c>
      <c r="AK3" s="274">
        <v>8</v>
      </c>
      <c r="AL3" s="274">
        <v>9</v>
      </c>
      <c r="AM3" s="274">
        <v>10</v>
      </c>
      <c r="AN3" s="274">
        <v>11</v>
      </c>
      <c r="AO3" s="274">
        <v>12</v>
      </c>
      <c r="AP3" s="274">
        <v>1</v>
      </c>
      <c r="AQ3" s="274">
        <v>2</v>
      </c>
      <c r="AR3" s="274">
        <v>3</v>
      </c>
      <c r="AS3" s="274">
        <v>4</v>
      </c>
      <c r="AT3" s="274">
        <v>5</v>
      </c>
      <c r="AU3" s="274">
        <v>6</v>
      </c>
      <c r="AV3" s="274">
        <v>7</v>
      </c>
      <c r="AW3" s="274">
        <v>8</v>
      </c>
      <c r="AX3" s="274">
        <v>9</v>
      </c>
      <c r="AY3" s="274">
        <v>10</v>
      </c>
      <c r="AZ3" s="274">
        <v>11</v>
      </c>
      <c r="BA3" s="274">
        <v>12</v>
      </c>
      <c r="BB3" s="274">
        <v>1</v>
      </c>
      <c r="BC3" s="274">
        <v>2</v>
      </c>
      <c r="BD3" s="274">
        <v>3</v>
      </c>
      <c r="BE3" s="274">
        <v>4</v>
      </c>
      <c r="BF3" s="274">
        <v>5</v>
      </c>
      <c r="BG3" s="274">
        <v>6</v>
      </c>
      <c r="BH3" s="274">
        <v>7</v>
      </c>
      <c r="BI3" s="274">
        <v>8</v>
      </c>
      <c r="BJ3" s="274">
        <v>9</v>
      </c>
      <c r="BK3" s="274">
        <v>10</v>
      </c>
      <c r="BL3" s="274">
        <v>11</v>
      </c>
      <c r="BM3" s="274">
        <v>12</v>
      </c>
      <c r="BN3" s="274">
        <v>1</v>
      </c>
      <c r="BO3" s="274">
        <v>2</v>
      </c>
      <c r="BP3" s="274">
        <v>3</v>
      </c>
      <c r="BQ3" s="274">
        <v>4</v>
      </c>
      <c r="BR3" s="274">
        <v>5</v>
      </c>
      <c r="BS3" s="274">
        <v>6</v>
      </c>
      <c r="BT3" s="274">
        <v>7</v>
      </c>
      <c r="BU3" s="274">
        <v>8</v>
      </c>
      <c r="BV3" s="274">
        <v>9</v>
      </c>
      <c r="BW3" s="274">
        <v>10</v>
      </c>
      <c r="BX3" s="274">
        <v>11</v>
      </c>
      <c r="BY3" s="274">
        <v>12</v>
      </c>
      <c r="BZ3" s="274">
        <v>1</v>
      </c>
      <c r="CA3" s="274">
        <v>2</v>
      </c>
      <c r="CB3" s="274">
        <v>3</v>
      </c>
      <c r="CC3" s="274">
        <v>4</v>
      </c>
      <c r="CD3" s="274">
        <v>5</v>
      </c>
      <c r="CE3" s="274">
        <v>6</v>
      </c>
      <c r="CF3" s="274">
        <v>7</v>
      </c>
      <c r="CG3" s="274">
        <v>8</v>
      </c>
      <c r="CH3" s="274">
        <v>9</v>
      </c>
      <c r="CI3" s="274">
        <v>10</v>
      </c>
      <c r="CJ3" s="274">
        <v>11</v>
      </c>
      <c r="CK3" s="274">
        <v>12</v>
      </c>
    </row>
    <row r="4" spans="1:100" ht="19" customHeight="1">
      <c r="E4" s="39" t="s">
        <v>43</v>
      </c>
      <c r="F4" s="748">
        <f t="shared" ref="F4:Q4" si="0">F23+F35+F44+F50</f>
        <v>0</v>
      </c>
      <c r="G4" s="748">
        <f t="shared" si="0"/>
        <v>0</v>
      </c>
      <c r="H4" s="748">
        <f t="shared" si="0"/>
        <v>0</v>
      </c>
      <c r="I4" s="748">
        <f t="shared" si="0"/>
        <v>0</v>
      </c>
      <c r="J4" s="748">
        <f t="shared" ca="1" si="0"/>
        <v>0</v>
      </c>
      <c r="K4" s="748">
        <f t="shared" ca="1" si="0"/>
        <v>0</v>
      </c>
      <c r="L4" s="748">
        <f t="shared" ca="1" si="0"/>
        <v>0</v>
      </c>
      <c r="M4" s="748">
        <f t="shared" ca="1" si="0"/>
        <v>0</v>
      </c>
      <c r="N4" s="748">
        <f t="shared" ca="1" si="0"/>
        <v>0</v>
      </c>
      <c r="O4" s="748">
        <f t="shared" ca="1" si="0"/>
        <v>0</v>
      </c>
      <c r="P4" s="748">
        <f t="shared" ca="1" si="0"/>
        <v>0</v>
      </c>
      <c r="Q4" s="748">
        <f t="shared" ca="1" si="0"/>
        <v>0</v>
      </c>
      <c r="R4" s="748">
        <f t="shared" ref="R4:AC4" ca="1" si="1">R23+R35+R44+R50</f>
        <v>0</v>
      </c>
      <c r="S4" s="748">
        <f t="shared" ca="1" si="1"/>
        <v>0</v>
      </c>
      <c r="T4" s="748">
        <f t="shared" ca="1" si="1"/>
        <v>0</v>
      </c>
      <c r="U4" s="748">
        <f t="shared" ca="1" si="1"/>
        <v>0</v>
      </c>
      <c r="V4" s="748">
        <f t="shared" ca="1" si="1"/>
        <v>0</v>
      </c>
      <c r="W4" s="748">
        <f t="shared" ca="1" si="1"/>
        <v>3840</v>
      </c>
      <c r="X4" s="748">
        <f t="shared" ca="1" si="1"/>
        <v>9600</v>
      </c>
      <c r="Y4" s="748">
        <f t="shared" ca="1" si="1"/>
        <v>6229</v>
      </c>
      <c r="Z4" s="748">
        <f t="shared" ca="1" si="1"/>
        <v>5109</v>
      </c>
      <c r="AA4" s="748">
        <f t="shared" ca="1" si="1"/>
        <v>5109</v>
      </c>
      <c r="AB4" s="748">
        <f t="shared" ca="1" si="1"/>
        <v>7989</v>
      </c>
      <c r="AC4" s="748">
        <f t="shared" ca="1" si="1"/>
        <v>14709</v>
      </c>
      <c r="AD4" s="748">
        <f t="shared" ref="AD4:AO4" ca="1" si="2">AD23+AD35+AD44+AD50</f>
        <v>5109</v>
      </c>
      <c r="AE4" s="748">
        <f t="shared" ca="1" si="2"/>
        <v>8257</v>
      </c>
      <c r="AF4" s="748">
        <f t="shared" ca="1" si="2"/>
        <v>22817</v>
      </c>
      <c r="AG4" s="748">
        <f t="shared" ca="1" si="2"/>
        <v>7137</v>
      </c>
      <c r="AH4" s="748">
        <f t="shared" ca="1" si="2"/>
        <v>13165</v>
      </c>
      <c r="AI4" s="748">
        <f t="shared" ca="1" si="2"/>
        <v>29046</v>
      </c>
      <c r="AJ4" s="748">
        <f t="shared" ca="1" si="2"/>
        <v>15126</v>
      </c>
      <c r="AK4" s="748">
        <f t="shared" ca="1" si="2"/>
        <v>31714</v>
      </c>
      <c r="AL4" s="748">
        <f t="shared" ca="1" si="2"/>
        <v>20715</v>
      </c>
      <c r="AM4" s="748">
        <f t="shared" ca="1" si="2"/>
        <v>42103</v>
      </c>
      <c r="AN4" s="748">
        <f t="shared" ca="1" si="2"/>
        <v>25344</v>
      </c>
      <c r="AO4" s="748">
        <f t="shared" ca="1" si="2"/>
        <v>42412</v>
      </c>
      <c r="AP4" s="748">
        <f t="shared" ref="AP4:BA4" ca="1" si="3">AP23+AP35+AP44+AP50</f>
        <v>48693</v>
      </c>
      <c r="AQ4" s="748">
        <f t="shared" ca="1" si="3"/>
        <v>47521</v>
      </c>
      <c r="AR4" s="748">
        <f t="shared" ca="1" si="3"/>
        <v>56950</v>
      </c>
      <c r="AS4" s="748">
        <f t="shared" ca="1" si="3"/>
        <v>57739</v>
      </c>
      <c r="AT4" s="748">
        <f t="shared" ca="1" si="3"/>
        <v>70528</v>
      </c>
      <c r="AU4" s="748">
        <f t="shared" ca="1" si="3"/>
        <v>70837</v>
      </c>
      <c r="AV4" s="748">
        <f t="shared" ca="1" si="3"/>
        <v>80746</v>
      </c>
      <c r="AW4" s="748">
        <f t="shared" ca="1" si="3"/>
        <v>85855</v>
      </c>
      <c r="AX4" s="748">
        <f t="shared" ca="1" si="3"/>
        <v>90964</v>
      </c>
      <c r="AY4" s="748">
        <f t="shared" ca="1" si="3"/>
        <v>96073</v>
      </c>
      <c r="AZ4" s="748">
        <f t="shared" ca="1" si="3"/>
        <v>101182</v>
      </c>
      <c r="BA4" s="748">
        <f t="shared" ca="1" si="3"/>
        <v>106291</v>
      </c>
      <c r="BB4" s="748">
        <f t="shared" ref="BB4:BM4" ca="1" si="4">BB23+BB35+BB44+BB50</f>
        <v>111400</v>
      </c>
      <c r="BC4" s="748">
        <f t="shared" ca="1" si="4"/>
        <v>129949</v>
      </c>
      <c r="BD4" s="748">
        <f t="shared" ca="1" si="4"/>
        <v>121618</v>
      </c>
      <c r="BE4" s="748">
        <f t="shared" ca="1" si="4"/>
        <v>140234</v>
      </c>
      <c r="BF4" s="748">
        <f t="shared" ca="1" si="4"/>
        <v>146035</v>
      </c>
      <c r="BG4" s="748">
        <f t="shared" ca="1" si="4"/>
        <v>148703</v>
      </c>
      <c r="BH4" s="748">
        <f t="shared" ca="1" si="4"/>
        <v>160320</v>
      </c>
      <c r="BI4" s="748">
        <f t="shared" ca="1" si="4"/>
        <v>178229</v>
      </c>
      <c r="BJ4" s="748">
        <f t="shared" ca="1" si="4"/>
        <v>180726</v>
      </c>
      <c r="BK4" s="748">
        <f t="shared" ca="1" si="4"/>
        <v>202531</v>
      </c>
      <c r="BL4" s="748">
        <f t="shared" ca="1" si="4"/>
        <v>223149</v>
      </c>
      <c r="BM4" s="748">
        <f t="shared" ca="1" si="4"/>
        <v>239674</v>
      </c>
      <c r="BN4" s="748">
        <f t="shared" ref="BN4:BY4" ca="1" si="5">BN23+BN35+BN44+BN50</f>
        <v>255280</v>
      </c>
      <c r="BO4" s="748">
        <f t="shared" ca="1" si="5"/>
        <v>271087</v>
      </c>
      <c r="BP4" s="748">
        <f t="shared" ca="1" si="5"/>
        <v>314042</v>
      </c>
      <c r="BQ4" s="748">
        <f t="shared" ca="1" si="5"/>
        <v>323516</v>
      </c>
      <c r="BR4" s="748">
        <f t="shared" ca="1" si="5"/>
        <v>357150</v>
      </c>
      <c r="BS4" s="748">
        <f t="shared" ca="1" si="5"/>
        <v>395625</v>
      </c>
      <c r="BT4" s="748">
        <f t="shared" ca="1" si="5"/>
        <v>419488</v>
      </c>
      <c r="BU4" s="748">
        <f t="shared" ca="1" si="5"/>
        <v>461420</v>
      </c>
      <c r="BV4" s="748">
        <f t="shared" ca="1" si="5"/>
        <v>496193</v>
      </c>
      <c r="BW4" s="748">
        <f t="shared" ca="1" si="5"/>
        <v>548313</v>
      </c>
      <c r="BX4" s="748">
        <f t="shared" ca="1" si="5"/>
        <v>595354</v>
      </c>
      <c r="BY4" s="748">
        <f t="shared" ca="1" si="5"/>
        <v>649703</v>
      </c>
      <c r="BZ4" s="748">
        <f t="shared" ref="BZ4:CK4" ca="1" si="6">BZ23+BZ35+BZ44+BZ50</f>
        <v>705600</v>
      </c>
      <c r="CA4" s="748">
        <f t="shared" ca="1" si="6"/>
        <v>763138</v>
      </c>
      <c r="CB4" s="748">
        <f t="shared" ca="1" si="6"/>
        <v>834425</v>
      </c>
      <c r="CC4" s="748">
        <f t="shared" ca="1" si="6"/>
        <v>908700</v>
      </c>
      <c r="CD4" s="748">
        <f t="shared" ca="1" si="6"/>
        <v>988244</v>
      </c>
      <c r="CE4" s="748">
        <f t="shared" ca="1" si="6"/>
        <v>1078296</v>
      </c>
      <c r="CF4" s="748">
        <f t="shared" ca="1" si="6"/>
        <v>1168058</v>
      </c>
      <c r="CG4" s="748">
        <f t="shared" ca="1" si="6"/>
        <v>1291156</v>
      </c>
      <c r="CH4" s="748">
        <f t="shared" ca="1" si="6"/>
        <v>1402764</v>
      </c>
      <c r="CI4" s="748">
        <f t="shared" ca="1" si="6"/>
        <v>1531656</v>
      </c>
      <c r="CJ4" s="748">
        <f t="shared" ca="1" si="6"/>
        <v>1678658</v>
      </c>
      <c r="CK4" s="748">
        <f t="shared" ca="1" si="6"/>
        <v>1839677</v>
      </c>
      <c r="CL4" s="746"/>
      <c r="CM4" s="746"/>
      <c r="CN4" s="746"/>
      <c r="CO4" s="746"/>
      <c r="CP4" s="746"/>
      <c r="CQ4" s="746"/>
      <c r="CR4" s="746"/>
      <c r="CS4" s="746"/>
      <c r="CT4" s="746"/>
      <c r="CU4" s="746"/>
      <c r="CV4" s="746"/>
    </row>
    <row r="5" spans="1:100" ht="18.75" customHeight="1">
      <c r="E5" s="39" t="s">
        <v>256</v>
      </c>
      <c r="F5" s="749">
        <f>F24+F36+F45+F51</f>
        <v>0</v>
      </c>
      <c r="G5" s="749">
        <f t="shared" ref="G5:Q5" si="7">G24+G36+G45+G51</f>
        <v>0</v>
      </c>
      <c r="H5" s="749">
        <f t="shared" si="7"/>
        <v>0</v>
      </c>
      <c r="I5" s="749">
        <f t="shared" si="7"/>
        <v>0</v>
      </c>
      <c r="J5" s="749">
        <f t="shared" si="7"/>
        <v>0</v>
      </c>
      <c r="K5" s="749">
        <f t="shared" si="7"/>
        <v>0</v>
      </c>
      <c r="L5" s="749">
        <f t="shared" si="7"/>
        <v>0</v>
      </c>
      <c r="M5" s="749">
        <f t="shared" si="7"/>
        <v>0</v>
      </c>
      <c r="N5" s="749">
        <f t="shared" si="7"/>
        <v>0</v>
      </c>
      <c r="O5" s="749">
        <f t="shared" si="7"/>
        <v>0</v>
      </c>
      <c r="P5" s="749">
        <f t="shared" si="7"/>
        <v>0</v>
      </c>
      <c r="Q5" s="749">
        <f t="shared" si="7"/>
        <v>0</v>
      </c>
      <c r="R5" s="749">
        <f>R24+R36+R45+R51</f>
        <v>0</v>
      </c>
      <c r="S5" s="749">
        <f t="shared" ref="S5:CD5" si="8">S24+S36+S45+S51</f>
        <v>0</v>
      </c>
      <c r="T5" s="749">
        <f t="shared" si="8"/>
        <v>0</v>
      </c>
      <c r="U5" s="749">
        <f t="shared" si="8"/>
        <v>0</v>
      </c>
      <c r="V5" s="749">
        <f t="shared" si="8"/>
        <v>0</v>
      </c>
      <c r="W5" s="749">
        <f t="shared" si="8"/>
        <v>0</v>
      </c>
      <c r="X5" s="749">
        <f t="shared" si="8"/>
        <v>0</v>
      </c>
      <c r="Y5" s="749">
        <f t="shared" si="8"/>
        <v>0</v>
      </c>
      <c r="Z5" s="749">
        <f t="shared" si="8"/>
        <v>0</v>
      </c>
      <c r="AA5" s="749">
        <f t="shared" si="8"/>
        <v>0</v>
      </c>
      <c r="AB5" s="749">
        <f t="shared" si="8"/>
        <v>0</v>
      </c>
      <c r="AC5" s="749">
        <f t="shared" si="8"/>
        <v>0</v>
      </c>
      <c r="AD5" s="749">
        <f t="shared" si="8"/>
        <v>0</v>
      </c>
      <c r="AE5" s="749">
        <f t="shared" si="8"/>
        <v>0</v>
      </c>
      <c r="AF5" s="749">
        <f t="shared" si="8"/>
        <v>0</v>
      </c>
      <c r="AG5" s="749">
        <f t="shared" si="8"/>
        <v>0</v>
      </c>
      <c r="AH5" s="749">
        <f t="shared" si="8"/>
        <v>0</v>
      </c>
      <c r="AI5" s="749">
        <f t="shared" si="8"/>
        <v>0</v>
      </c>
      <c r="AJ5" s="749">
        <f t="shared" si="8"/>
        <v>0</v>
      </c>
      <c r="AK5" s="749">
        <f t="shared" si="8"/>
        <v>0</v>
      </c>
      <c r="AL5" s="749">
        <f t="shared" si="8"/>
        <v>0</v>
      </c>
      <c r="AM5" s="749">
        <f t="shared" si="8"/>
        <v>0</v>
      </c>
      <c r="AN5" s="749">
        <f t="shared" si="8"/>
        <v>0</v>
      </c>
      <c r="AO5" s="749">
        <f t="shared" si="8"/>
        <v>0</v>
      </c>
      <c r="AP5" s="749">
        <f t="shared" si="8"/>
        <v>0</v>
      </c>
      <c r="AQ5" s="749">
        <f t="shared" si="8"/>
        <v>0</v>
      </c>
      <c r="AR5" s="749">
        <f t="shared" si="8"/>
        <v>0</v>
      </c>
      <c r="AS5" s="749">
        <f t="shared" si="8"/>
        <v>0</v>
      </c>
      <c r="AT5" s="749">
        <f t="shared" si="8"/>
        <v>0</v>
      </c>
      <c r="AU5" s="749">
        <f t="shared" si="8"/>
        <v>0</v>
      </c>
      <c r="AV5" s="749">
        <f t="shared" si="8"/>
        <v>0</v>
      </c>
      <c r="AW5" s="749">
        <f t="shared" si="8"/>
        <v>0</v>
      </c>
      <c r="AX5" s="749">
        <f t="shared" si="8"/>
        <v>0</v>
      </c>
      <c r="AY5" s="749">
        <f t="shared" si="8"/>
        <v>0</v>
      </c>
      <c r="AZ5" s="749">
        <f t="shared" si="8"/>
        <v>0</v>
      </c>
      <c r="BA5" s="749">
        <f t="shared" si="8"/>
        <v>0</v>
      </c>
      <c r="BB5" s="749">
        <f t="shared" si="8"/>
        <v>0</v>
      </c>
      <c r="BC5" s="749">
        <f t="shared" si="8"/>
        <v>0</v>
      </c>
      <c r="BD5" s="749">
        <f t="shared" si="8"/>
        <v>0</v>
      </c>
      <c r="BE5" s="749">
        <f t="shared" si="8"/>
        <v>0</v>
      </c>
      <c r="BF5" s="749">
        <f t="shared" si="8"/>
        <v>0</v>
      </c>
      <c r="BG5" s="749">
        <f t="shared" si="8"/>
        <v>0</v>
      </c>
      <c r="BH5" s="749">
        <f t="shared" si="8"/>
        <v>0</v>
      </c>
      <c r="BI5" s="749">
        <f t="shared" si="8"/>
        <v>0</v>
      </c>
      <c r="BJ5" s="749">
        <f t="shared" si="8"/>
        <v>0</v>
      </c>
      <c r="BK5" s="749">
        <f t="shared" si="8"/>
        <v>0</v>
      </c>
      <c r="BL5" s="749">
        <f t="shared" si="8"/>
        <v>0</v>
      </c>
      <c r="BM5" s="749">
        <f t="shared" si="8"/>
        <v>0</v>
      </c>
      <c r="BN5" s="749">
        <f t="shared" si="8"/>
        <v>0</v>
      </c>
      <c r="BO5" s="749">
        <f t="shared" si="8"/>
        <v>0</v>
      </c>
      <c r="BP5" s="749">
        <f t="shared" si="8"/>
        <v>0</v>
      </c>
      <c r="BQ5" s="749">
        <f t="shared" si="8"/>
        <v>0</v>
      </c>
      <c r="BR5" s="749">
        <f t="shared" si="8"/>
        <v>0</v>
      </c>
      <c r="BS5" s="749">
        <f t="shared" si="8"/>
        <v>0</v>
      </c>
      <c r="BT5" s="749">
        <f t="shared" si="8"/>
        <v>0</v>
      </c>
      <c r="BU5" s="749">
        <f t="shared" si="8"/>
        <v>0</v>
      </c>
      <c r="BV5" s="749">
        <f t="shared" si="8"/>
        <v>0</v>
      </c>
      <c r="BW5" s="749">
        <f t="shared" si="8"/>
        <v>0</v>
      </c>
      <c r="BX5" s="749">
        <f t="shared" si="8"/>
        <v>0</v>
      </c>
      <c r="BY5" s="749">
        <f t="shared" si="8"/>
        <v>0</v>
      </c>
      <c r="BZ5" s="749">
        <f t="shared" si="8"/>
        <v>0</v>
      </c>
      <c r="CA5" s="749">
        <f t="shared" si="8"/>
        <v>0</v>
      </c>
      <c r="CB5" s="749">
        <f t="shared" si="8"/>
        <v>0</v>
      </c>
      <c r="CC5" s="749">
        <f t="shared" si="8"/>
        <v>0</v>
      </c>
      <c r="CD5" s="749">
        <f t="shared" si="8"/>
        <v>0</v>
      </c>
      <c r="CE5" s="749">
        <f t="shared" ref="CE5:CK5" si="9">CE24+CE36+CE45+CE51</f>
        <v>0</v>
      </c>
      <c r="CF5" s="749">
        <f t="shared" si="9"/>
        <v>0</v>
      </c>
      <c r="CG5" s="749">
        <f t="shared" si="9"/>
        <v>0</v>
      </c>
      <c r="CH5" s="749">
        <f t="shared" si="9"/>
        <v>0</v>
      </c>
      <c r="CI5" s="749">
        <f t="shared" si="9"/>
        <v>0</v>
      </c>
      <c r="CJ5" s="749">
        <f t="shared" si="9"/>
        <v>0</v>
      </c>
      <c r="CK5" s="749">
        <f t="shared" si="9"/>
        <v>0</v>
      </c>
      <c r="CL5" s="746"/>
      <c r="CM5" s="746"/>
      <c r="CN5" s="746"/>
      <c r="CO5" s="746"/>
      <c r="CP5" s="746"/>
      <c r="CQ5" s="746"/>
      <c r="CR5" s="746"/>
      <c r="CS5" s="746"/>
      <c r="CT5" s="746"/>
      <c r="CU5" s="746"/>
      <c r="CV5" s="746"/>
    </row>
    <row r="6" spans="1:100" ht="19" customHeight="1">
      <c r="E6" s="39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 t="s">
        <v>302</v>
      </c>
      <c r="Q6" s="112" t="str">
        <f>"Total "&amp;F1</f>
        <v>Total 2020</v>
      </c>
      <c r="R6" s="110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 t="str">
        <f>"Total "&amp;R1</f>
        <v>Total 2021</v>
      </c>
      <c r="AD6" s="110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2" t="str">
        <f>"Total "&amp;AD1</f>
        <v>Total 2022</v>
      </c>
      <c r="AP6" s="110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 t="str">
        <f>"Total "&amp;AP1</f>
        <v>Total 2023</v>
      </c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 t="str">
        <f>"Total "&amp;BB1</f>
        <v>Total 2024</v>
      </c>
      <c r="BN6" s="110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2" t="str">
        <f>"Total "&amp;BN1</f>
        <v>Total 2025</v>
      </c>
      <c r="BZ6" s="110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2" t="str">
        <f>"Total "&amp;BZ1</f>
        <v>Total 2026</v>
      </c>
    </row>
    <row r="7" spans="1:100" ht="19" customHeight="1">
      <c r="E7" s="39" t="s">
        <v>182</v>
      </c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84">
        <f ca="1">F4+G4+H4+I4+J4+K4+L4+M4+N4+O4+P4+Q4</f>
        <v>0</v>
      </c>
      <c r="R7" s="110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384">
        <f ca="1">R4+S4+T4+U4+V4+W4+X4+Y4+Z4+AA4+AB4+AC4</f>
        <v>52585</v>
      </c>
      <c r="AD7" s="110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385">
        <f ca="1">AD4+AE4+AF4+AG4+AH4+AI4+AJ4+AK4+AL4+AM4+AN4+AO4</f>
        <v>262945</v>
      </c>
      <c r="AP7" s="110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84">
        <f ca="1">AP4+AQ4+AR4+AS4+AT4+AU4+AV4+AW4+AX4+AY4+AZ4+BA4</f>
        <v>913379</v>
      </c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384">
        <f ca="1">BB4+BC4+BD4+BE4+BF4+BG4+BH4+BI4+BJ4+BK4+BL4+BM4</f>
        <v>1982568</v>
      </c>
      <c r="BN7" s="110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384">
        <f ca="1">BN4+BO4+BP4+BQ4+BR4+BS4+BT4+BU4+BV4+BW4+BX4+BY4</f>
        <v>5087171</v>
      </c>
      <c r="BZ7" s="110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384">
        <f ca="1">BZ4+CA4+CB4+CC4+CD4+CE4+CF4+CG4+CH4+CI4+CJ4+CK4</f>
        <v>14190372</v>
      </c>
    </row>
    <row r="8" spans="1:100" ht="19" customHeight="1" thickBot="1">
      <c r="E8" s="39" t="s">
        <v>183</v>
      </c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509">
        <f>F5+G5+H5+I5+J5+K5+L5+M5+N5+O5+P5+Q5</f>
        <v>0</v>
      </c>
      <c r="R8" s="110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509">
        <f>R5+S5+T5+U5+V5+W5+X5+Y5+Z5+AA5+AB5+AC5</f>
        <v>0</v>
      </c>
      <c r="AD8" s="110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510">
        <f>AD5+AE5+AF5+AG5+AH5+AI5+AJ5+AK5+AL5+AM5+AN5+AO5</f>
        <v>0</v>
      </c>
      <c r="AP8" s="110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509">
        <f>AP5+AQ5+AR5+AS5+AT5+AU5+AV5+AW5+AX5+AY5+AZ5+BA5</f>
        <v>0</v>
      </c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509">
        <f>BB5+BC5+BD5+BE5+BF5+BG5+BH5+BI5+BJ5+BK5+BL5+BM5</f>
        <v>0</v>
      </c>
      <c r="BN8" s="110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509">
        <f>BN5+BO5+BP5+BQ5+BR5+BS5+BT5+BU5+BV5+BW5+BX5+BY5</f>
        <v>0</v>
      </c>
      <c r="BZ8" s="110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509">
        <f>BZ5+CA5+CB5+CC5+CD5+CE5+CF5+CG5+CH5+CI5+CJ5+CK5</f>
        <v>0</v>
      </c>
    </row>
    <row r="9" spans="1:100" ht="21">
      <c r="B9" s="97" t="s">
        <v>75</v>
      </c>
      <c r="C9" s="166"/>
      <c r="E9" s="16" t="s">
        <v>61</v>
      </c>
      <c r="F9" s="113"/>
      <c r="G9" s="67"/>
      <c r="H9" s="67"/>
      <c r="I9" s="67"/>
      <c r="J9" s="67"/>
      <c r="K9" s="67"/>
      <c r="L9" s="67"/>
      <c r="M9" s="67"/>
      <c r="N9" s="67"/>
      <c r="O9" s="67"/>
      <c r="P9" s="67"/>
      <c r="Q9" s="114"/>
      <c r="R9" s="113"/>
      <c r="S9" s="67"/>
      <c r="T9" s="67"/>
      <c r="U9" s="67"/>
      <c r="V9" s="67"/>
      <c r="W9" s="67"/>
      <c r="X9" s="67"/>
      <c r="Y9" s="67"/>
      <c r="Z9" s="67"/>
      <c r="AA9" s="67"/>
      <c r="AB9" s="67"/>
      <c r="AC9" s="114"/>
      <c r="AD9" s="127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127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128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128"/>
      <c r="BN9" s="127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128"/>
      <c r="BZ9" s="127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28"/>
    </row>
    <row r="10" spans="1:100">
      <c r="B10" s="648" t="s">
        <v>272</v>
      </c>
      <c r="C10" s="640">
        <v>9.5000000000000001E-2</v>
      </c>
      <c r="E10" s="167" t="s">
        <v>109</v>
      </c>
      <c r="F10" s="700">
        <v>0</v>
      </c>
      <c r="G10" s="700">
        <f t="shared" ref="G10:Q10" si="10">F10*(1+$C$10)</f>
        <v>0</v>
      </c>
      <c r="H10" s="700">
        <f t="shared" si="10"/>
        <v>0</v>
      </c>
      <c r="I10" s="700">
        <f t="shared" si="10"/>
        <v>0</v>
      </c>
      <c r="J10" s="700">
        <f t="shared" si="10"/>
        <v>0</v>
      </c>
      <c r="K10" s="700">
        <f t="shared" si="10"/>
        <v>0</v>
      </c>
      <c r="L10" s="700">
        <f t="shared" si="10"/>
        <v>0</v>
      </c>
      <c r="M10" s="700">
        <f t="shared" si="10"/>
        <v>0</v>
      </c>
      <c r="N10" s="700">
        <f t="shared" si="10"/>
        <v>0</v>
      </c>
      <c r="O10" s="700">
        <f t="shared" si="10"/>
        <v>0</v>
      </c>
      <c r="P10" s="700">
        <f t="shared" si="10"/>
        <v>0</v>
      </c>
      <c r="Q10" s="701">
        <f t="shared" si="10"/>
        <v>0</v>
      </c>
      <c r="R10" s="700">
        <v>1</v>
      </c>
      <c r="S10" s="168">
        <f t="shared" ref="S10:AB10" si="11">R10*(1+$C$10)</f>
        <v>1.095</v>
      </c>
      <c r="T10" s="168">
        <f t="shared" si="11"/>
        <v>1.199025</v>
      </c>
      <c r="U10" s="168">
        <f t="shared" si="11"/>
        <v>1.3129323749999999</v>
      </c>
      <c r="V10" s="168">
        <f t="shared" si="11"/>
        <v>1.437660950625</v>
      </c>
      <c r="W10" s="168">
        <f t="shared" si="11"/>
        <v>1.574238740934375</v>
      </c>
      <c r="X10" s="168">
        <f t="shared" si="11"/>
        <v>1.7237914213231407</v>
      </c>
      <c r="Y10" s="168">
        <f t="shared" si="11"/>
        <v>1.8875516063488389</v>
      </c>
      <c r="Z10" s="168">
        <f t="shared" si="11"/>
        <v>2.0668690089519783</v>
      </c>
      <c r="AA10" s="168">
        <f t="shared" si="11"/>
        <v>2.2632215648024161</v>
      </c>
      <c r="AB10" s="168">
        <f t="shared" si="11"/>
        <v>2.4782276134586456</v>
      </c>
      <c r="AC10" s="168">
        <f>AB10*(1+$C$10)</f>
        <v>2.7136592367372168</v>
      </c>
      <c r="AD10" s="168">
        <f>AC10*(1+$C$10)</f>
        <v>2.9714568642272523</v>
      </c>
      <c r="AE10" s="168">
        <f>AD10*(1+$C$10)</f>
        <v>3.2537452663288411</v>
      </c>
      <c r="AF10" s="168">
        <f t="shared" ref="AF10:CK10" si="12">AE10*(1+$C$10)</f>
        <v>3.5628510666300808</v>
      </c>
      <c r="AG10" s="168">
        <f t="shared" si="12"/>
        <v>3.9013219179599385</v>
      </c>
      <c r="AH10" s="168">
        <f t="shared" si="12"/>
        <v>4.2719475001661324</v>
      </c>
      <c r="AI10" s="168">
        <f t="shared" si="12"/>
        <v>4.6777825126819153</v>
      </c>
      <c r="AJ10" s="168">
        <f t="shared" si="12"/>
        <v>5.122171851386697</v>
      </c>
      <c r="AK10" s="168">
        <f t="shared" si="12"/>
        <v>5.6087781772684329</v>
      </c>
      <c r="AL10" s="168">
        <f t="shared" si="12"/>
        <v>6.1416121041089342</v>
      </c>
      <c r="AM10" s="168">
        <f t="shared" si="12"/>
        <v>6.7250652539992828</v>
      </c>
      <c r="AN10" s="168">
        <f t="shared" si="12"/>
        <v>7.3639464531292145</v>
      </c>
      <c r="AO10" s="177">
        <f t="shared" si="12"/>
        <v>8.0635213661764897</v>
      </c>
      <c r="AP10" s="179">
        <f t="shared" si="12"/>
        <v>8.8295558959632565</v>
      </c>
      <c r="AQ10" s="251">
        <f t="shared" si="12"/>
        <v>9.6683637060797665</v>
      </c>
      <c r="AR10" s="251">
        <f t="shared" si="12"/>
        <v>10.586858258157344</v>
      </c>
      <c r="AS10" s="251">
        <f t="shared" si="12"/>
        <v>11.592609792682291</v>
      </c>
      <c r="AT10" s="251">
        <f t="shared" si="12"/>
        <v>12.693907722987108</v>
      </c>
      <c r="AU10" s="251">
        <f t="shared" si="12"/>
        <v>13.899828956670882</v>
      </c>
      <c r="AV10" s="251">
        <f t="shared" si="12"/>
        <v>15.220312707554616</v>
      </c>
      <c r="AW10" s="251">
        <f t="shared" si="12"/>
        <v>16.666242414772302</v>
      </c>
      <c r="AX10" s="251">
        <f t="shared" si="12"/>
        <v>18.24953544417567</v>
      </c>
      <c r="AY10" s="251">
        <f t="shared" si="12"/>
        <v>19.983241311372357</v>
      </c>
      <c r="AZ10" s="251">
        <f t="shared" si="12"/>
        <v>21.881649235952729</v>
      </c>
      <c r="BA10" s="252">
        <f t="shared" si="12"/>
        <v>23.960405913368238</v>
      </c>
      <c r="BB10" s="168">
        <f t="shared" si="12"/>
        <v>26.23664447513822</v>
      </c>
      <c r="BC10" s="168">
        <f t="shared" si="12"/>
        <v>28.729125700276352</v>
      </c>
      <c r="BD10" s="168">
        <f t="shared" si="12"/>
        <v>31.458392641802604</v>
      </c>
      <c r="BE10" s="168">
        <f t="shared" si="12"/>
        <v>34.446939942773852</v>
      </c>
      <c r="BF10" s="168">
        <f t="shared" si="12"/>
        <v>37.71939923733737</v>
      </c>
      <c r="BG10" s="168">
        <f t="shared" si="12"/>
        <v>41.302742164884421</v>
      </c>
      <c r="BH10" s="168">
        <f t="shared" si="12"/>
        <v>45.226502670548442</v>
      </c>
      <c r="BI10" s="168">
        <f t="shared" si="12"/>
        <v>49.523020424250539</v>
      </c>
      <c r="BJ10" s="168">
        <f t="shared" si="12"/>
        <v>54.227707364554341</v>
      </c>
      <c r="BK10" s="168">
        <f t="shared" si="12"/>
        <v>59.379339564186999</v>
      </c>
      <c r="BL10" s="168">
        <f t="shared" si="12"/>
        <v>65.020376822784769</v>
      </c>
      <c r="BM10" s="180">
        <f t="shared" si="12"/>
        <v>71.197312620949319</v>
      </c>
      <c r="BN10" s="179">
        <f t="shared" si="12"/>
        <v>77.961057319939499</v>
      </c>
      <c r="BO10" s="168">
        <f t="shared" si="12"/>
        <v>85.36735776533375</v>
      </c>
      <c r="BP10" s="168">
        <f t="shared" si="12"/>
        <v>93.47725675304045</v>
      </c>
      <c r="BQ10" s="168">
        <f t="shared" si="12"/>
        <v>102.35759614457929</v>
      </c>
      <c r="BR10" s="168">
        <f t="shared" si="12"/>
        <v>112.08156777831432</v>
      </c>
      <c r="BS10" s="168">
        <f t="shared" si="12"/>
        <v>122.72931671725418</v>
      </c>
      <c r="BT10" s="168">
        <f t="shared" si="12"/>
        <v>134.38860180539334</v>
      </c>
      <c r="BU10" s="168">
        <f t="shared" si="12"/>
        <v>147.15551897690571</v>
      </c>
      <c r="BV10" s="168">
        <f t="shared" si="12"/>
        <v>161.13529327971176</v>
      </c>
      <c r="BW10" s="168">
        <f t="shared" si="12"/>
        <v>176.44314614128439</v>
      </c>
      <c r="BX10" s="168">
        <f t="shared" si="12"/>
        <v>193.20524502470639</v>
      </c>
      <c r="BY10" s="180">
        <f t="shared" si="12"/>
        <v>211.55974330205348</v>
      </c>
      <c r="BZ10" s="179">
        <f t="shared" si="12"/>
        <v>231.65791891574855</v>
      </c>
      <c r="CA10" s="168">
        <f t="shared" si="12"/>
        <v>253.66542121274466</v>
      </c>
      <c r="CB10" s="168">
        <f t="shared" si="12"/>
        <v>277.76363622795537</v>
      </c>
      <c r="CC10" s="168">
        <f t="shared" si="12"/>
        <v>304.15118166961111</v>
      </c>
      <c r="CD10" s="168">
        <f t="shared" si="12"/>
        <v>333.04554392822416</v>
      </c>
      <c r="CE10" s="168">
        <f t="shared" si="12"/>
        <v>364.68487060140546</v>
      </c>
      <c r="CF10" s="168">
        <f t="shared" si="12"/>
        <v>399.32993330853895</v>
      </c>
      <c r="CG10" s="168">
        <f t="shared" si="12"/>
        <v>437.26627697285016</v>
      </c>
      <c r="CH10" s="168">
        <f t="shared" si="12"/>
        <v>478.80657328527093</v>
      </c>
      <c r="CI10" s="168">
        <f t="shared" si="12"/>
        <v>524.29319774737166</v>
      </c>
      <c r="CJ10" s="168">
        <f t="shared" si="12"/>
        <v>574.10105153337202</v>
      </c>
      <c r="CK10" s="180">
        <f t="shared" si="12"/>
        <v>628.64065142904235</v>
      </c>
    </row>
    <row r="11" spans="1:100" ht="19">
      <c r="B11" s="164"/>
      <c r="C11" s="172"/>
      <c r="E11" s="70" t="s">
        <v>135</v>
      </c>
      <c r="F11" s="115">
        <f t="shared" ref="F11:Q11" si="13">ROUND(F10,0)</f>
        <v>0</v>
      </c>
      <c r="G11" s="116">
        <f t="shared" si="13"/>
        <v>0</v>
      </c>
      <c r="H11" s="116">
        <f t="shared" si="13"/>
        <v>0</v>
      </c>
      <c r="I11" s="116">
        <f t="shared" si="13"/>
        <v>0</v>
      </c>
      <c r="J11" s="116">
        <f t="shared" si="13"/>
        <v>0</v>
      </c>
      <c r="K11" s="116">
        <f t="shared" si="13"/>
        <v>0</v>
      </c>
      <c r="L11" s="116">
        <f t="shared" si="13"/>
        <v>0</v>
      </c>
      <c r="M11" s="116">
        <f t="shared" si="13"/>
        <v>0</v>
      </c>
      <c r="N11" s="116">
        <f t="shared" si="13"/>
        <v>0</v>
      </c>
      <c r="O11" s="116">
        <f t="shared" si="13"/>
        <v>0</v>
      </c>
      <c r="P11" s="116">
        <f t="shared" si="13"/>
        <v>0</v>
      </c>
      <c r="Q11" s="118">
        <f t="shared" si="13"/>
        <v>0</v>
      </c>
      <c r="R11" s="115">
        <f t="shared" ref="R11:AB11" si="14">ROUND(R10,0)</f>
        <v>1</v>
      </c>
      <c r="S11" s="116">
        <f t="shared" si="14"/>
        <v>1</v>
      </c>
      <c r="T11" s="116">
        <f t="shared" si="14"/>
        <v>1</v>
      </c>
      <c r="U11" s="116">
        <f t="shared" si="14"/>
        <v>1</v>
      </c>
      <c r="V11" s="116">
        <f t="shared" si="14"/>
        <v>1</v>
      </c>
      <c r="W11" s="116">
        <f t="shared" si="14"/>
        <v>2</v>
      </c>
      <c r="X11" s="116">
        <f t="shared" si="14"/>
        <v>2</v>
      </c>
      <c r="Y11" s="116">
        <f t="shared" si="14"/>
        <v>2</v>
      </c>
      <c r="Z11" s="116">
        <f t="shared" si="14"/>
        <v>2</v>
      </c>
      <c r="AA11" s="116">
        <f t="shared" si="14"/>
        <v>2</v>
      </c>
      <c r="AB11" s="116">
        <f t="shared" si="14"/>
        <v>2</v>
      </c>
      <c r="AC11" s="118">
        <f t="shared" ref="AC11:CD11" si="15">ROUND(AC10,0)</f>
        <v>3</v>
      </c>
      <c r="AD11" s="115">
        <f t="shared" si="15"/>
        <v>3</v>
      </c>
      <c r="AE11" s="116">
        <f t="shared" si="15"/>
        <v>3</v>
      </c>
      <c r="AF11" s="116">
        <f t="shared" si="15"/>
        <v>4</v>
      </c>
      <c r="AG11" s="116">
        <f t="shared" si="15"/>
        <v>4</v>
      </c>
      <c r="AH11" s="116">
        <f t="shared" si="15"/>
        <v>4</v>
      </c>
      <c r="AI11" s="116">
        <f t="shared" si="15"/>
        <v>5</v>
      </c>
      <c r="AJ11" s="116">
        <f t="shared" si="15"/>
        <v>5</v>
      </c>
      <c r="AK11" s="116">
        <f t="shared" si="15"/>
        <v>6</v>
      </c>
      <c r="AL11" s="116">
        <f t="shared" si="15"/>
        <v>6</v>
      </c>
      <c r="AM11" s="116">
        <f t="shared" si="15"/>
        <v>7</v>
      </c>
      <c r="AN11" s="116">
        <f t="shared" si="15"/>
        <v>7</v>
      </c>
      <c r="AO11" s="118">
        <f t="shared" si="15"/>
        <v>8</v>
      </c>
      <c r="AP11" s="115">
        <f t="shared" si="15"/>
        <v>9</v>
      </c>
      <c r="AQ11" s="116">
        <f t="shared" si="15"/>
        <v>10</v>
      </c>
      <c r="AR11" s="116">
        <f t="shared" si="15"/>
        <v>11</v>
      </c>
      <c r="AS11" s="116">
        <f t="shared" si="15"/>
        <v>12</v>
      </c>
      <c r="AT11" s="116">
        <f t="shared" si="15"/>
        <v>13</v>
      </c>
      <c r="AU11" s="116">
        <f t="shared" si="15"/>
        <v>14</v>
      </c>
      <c r="AV11" s="116">
        <f t="shared" si="15"/>
        <v>15</v>
      </c>
      <c r="AW11" s="116">
        <f t="shared" si="15"/>
        <v>17</v>
      </c>
      <c r="AX11" s="116">
        <f t="shared" si="15"/>
        <v>18</v>
      </c>
      <c r="AY11" s="116">
        <f t="shared" si="15"/>
        <v>20</v>
      </c>
      <c r="AZ11" s="116">
        <f t="shared" si="15"/>
        <v>22</v>
      </c>
      <c r="BA11" s="118">
        <f t="shared" si="15"/>
        <v>24</v>
      </c>
      <c r="BB11" s="103">
        <f t="shared" si="15"/>
        <v>26</v>
      </c>
      <c r="BC11" s="116">
        <f t="shared" si="15"/>
        <v>29</v>
      </c>
      <c r="BD11" s="116">
        <f t="shared" si="15"/>
        <v>31</v>
      </c>
      <c r="BE11" s="116">
        <f t="shared" si="15"/>
        <v>34</v>
      </c>
      <c r="BF11" s="116">
        <f t="shared" si="15"/>
        <v>38</v>
      </c>
      <c r="BG11" s="116">
        <f t="shared" si="15"/>
        <v>41</v>
      </c>
      <c r="BH11" s="116">
        <f t="shared" si="15"/>
        <v>45</v>
      </c>
      <c r="BI11" s="116">
        <f t="shared" si="15"/>
        <v>50</v>
      </c>
      <c r="BJ11" s="116">
        <f t="shared" si="15"/>
        <v>54</v>
      </c>
      <c r="BK11" s="116">
        <f t="shared" si="15"/>
        <v>59</v>
      </c>
      <c r="BL11" s="116">
        <f t="shared" si="15"/>
        <v>65</v>
      </c>
      <c r="BM11" s="118">
        <f t="shared" si="15"/>
        <v>71</v>
      </c>
      <c r="BN11" s="115">
        <f t="shared" si="15"/>
        <v>78</v>
      </c>
      <c r="BO11" s="116">
        <f t="shared" si="15"/>
        <v>85</v>
      </c>
      <c r="BP11" s="116">
        <f t="shared" si="15"/>
        <v>93</v>
      </c>
      <c r="BQ11" s="116">
        <f t="shared" si="15"/>
        <v>102</v>
      </c>
      <c r="BR11" s="116">
        <f t="shared" si="15"/>
        <v>112</v>
      </c>
      <c r="BS11" s="116">
        <f t="shared" si="15"/>
        <v>123</v>
      </c>
      <c r="BT11" s="116">
        <f t="shared" si="15"/>
        <v>134</v>
      </c>
      <c r="BU11" s="116">
        <f t="shared" si="15"/>
        <v>147</v>
      </c>
      <c r="BV11" s="116">
        <f t="shared" si="15"/>
        <v>161</v>
      </c>
      <c r="BW11" s="116">
        <f t="shared" si="15"/>
        <v>176</v>
      </c>
      <c r="BX11" s="116">
        <f t="shared" si="15"/>
        <v>193</v>
      </c>
      <c r="BY11" s="118">
        <f t="shared" si="15"/>
        <v>212</v>
      </c>
      <c r="BZ11" s="115">
        <f t="shared" si="15"/>
        <v>232</v>
      </c>
      <c r="CA11" s="116">
        <f t="shared" si="15"/>
        <v>254</v>
      </c>
      <c r="CB11" s="116">
        <f t="shared" si="15"/>
        <v>278</v>
      </c>
      <c r="CC11" s="116">
        <f t="shared" si="15"/>
        <v>304</v>
      </c>
      <c r="CD11" s="116">
        <f t="shared" si="15"/>
        <v>333</v>
      </c>
      <c r="CE11" s="116">
        <f t="shared" ref="CE11:CK11" si="16">ROUND(CE10,0)</f>
        <v>365</v>
      </c>
      <c r="CF11" s="116">
        <f t="shared" si="16"/>
        <v>399</v>
      </c>
      <c r="CG11" s="116">
        <f t="shared" si="16"/>
        <v>437</v>
      </c>
      <c r="CH11" s="116">
        <f t="shared" si="16"/>
        <v>479</v>
      </c>
      <c r="CI11" s="116">
        <f t="shared" si="16"/>
        <v>524</v>
      </c>
      <c r="CJ11" s="116">
        <f t="shared" si="16"/>
        <v>574</v>
      </c>
      <c r="CK11" s="118">
        <f t="shared" si="16"/>
        <v>629</v>
      </c>
    </row>
    <row r="12" spans="1:100" ht="19">
      <c r="B12" s="164"/>
      <c r="C12" s="172"/>
      <c r="E12" s="58" t="s">
        <v>52</v>
      </c>
      <c r="F12" s="119"/>
      <c r="G12" s="120">
        <f>G11-F11</f>
        <v>0</v>
      </c>
      <c r="H12" s="120">
        <f t="shared" ref="H12" si="17">H11-G11</f>
        <v>0</v>
      </c>
      <c r="I12" s="120">
        <f t="shared" ref="I12" si="18">I11-H11</f>
        <v>0</v>
      </c>
      <c r="J12" s="120">
        <f t="shared" ref="J12" si="19">J11-I11</f>
        <v>0</v>
      </c>
      <c r="K12" s="120">
        <f t="shared" ref="K12" si="20">K11-J11</f>
        <v>0</v>
      </c>
      <c r="L12" s="120">
        <f t="shared" ref="L12" si="21">L11-K11</f>
        <v>0</v>
      </c>
      <c r="M12" s="120">
        <f t="shared" ref="M12" si="22">M11-L11</f>
        <v>0</v>
      </c>
      <c r="N12" s="120">
        <f t="shared" ref="N12" si="23">N11-M11</f>
        <v>0</v>
      </c>
      <c r="O12" s="120">
        <f t="shared" ref="O12" si="24">O11-N11</f>
        <v>0</v>
      </c>
      <c r="P12" s="120">
        <f t="shared" ref="P12" si="25">P11-O11</f>
        <v>0</v>
      </c>
      <c r="Q12" s="181">
        <f t="shared" ref="Q12" si="26">Q11-P11</f>
        <v>0</v>
      </c>
      <c r="R12" s="119"/>
      <c r="S12" s="120">
        <f>S11-R11</f>
        <v>0</v>
      </c>
      <c r="T12" s="120">
        <f t="shared" ref="T12:CE12" si="27">T11-S11</f>
        <v>0</v>
      </c>
      <c r="U12" s="120">
        <f t="shared" si="27"/>
        <v>0</v>
      </c>
      <c r="V12" s="120">
        <f t="shared" si="27"/>
        <v>0</v>
      </c>
      <c r="W12" s="120">
        <f t="shared" si="27"/>
        <v>1</v>
      </c>
      <c r="X12" s="120">
        <f t="shared" si="27"/>
        <v>0</v>
      </c>
      <c r="Y12" s="120">
        <f t="shared" si="27"/>
        <v>0</v>
      </c>
      <c r="Z12" s="120">
        <f t="shared" si="27"/>
        <v>0</v>
      </c>
      <c r="AA12" s="120">
        <f t="shared" si="27"/>
        <v>0</v>
      </c>
      <c r="AB12" s="120">
        <f t="shared" si="27"/>
        <v>0</v>
      </c>
      <c r="AC12" s="181">
        <f t="shared" si="27"/>
        <v>1</v>
      </c>
      <c r="AD12" s="119">
        <f t="shared" si="27"/>
        <v>0</v>
      </c>
      <c r="AE12" s="120">
        <f t="shared" si="27"/>
        <v>0</v>
      </c>
      <c r="AF12" s="120">
        <f t="shared" si="27"/>
        <v>1</v>
      </c>
      <c r="AG12" s="120">
        <f t="shared" si="27"/>
        <v>0</v>
      </c>
      <c r="AH12" s="120">
        <f t="shared" si="27"/>
        <v>0</v>
      </c>
      <c r="AI12" s="120">
        <f t="shared" si="27"/>
        <v>1</v>
      </c>
      <c r="AJ12" s="120">
        <f t="shared" si="27"/>
        <v>0</v>
      </c>
      <c r="AK12" s="120">
        <f t="shared" si="27"/>
        <v>1</v>
      </c>
      <c r="AL12" s="120">
        <f t="shared" si="27"/>
        <v>0</v>
      </c>
      <c r="AM12" s="120">
        <f t="shared" si="27"/>
        <v>1</v>
      </c>
      <c r="AN12" s="120">
        <f t="shared" si="27"/>
        <v>0</v>
      </c>
      <c r="AO12" s="181">
        <f t="shared" si="27"/>
        <v>1</v>
      </c>
      <c r="AP12" s="119">
        <f t="shared" si="27"/>
        <v>1</v>
      </c>
      <c r="AQ12" s="120">
        <f t="shared" si="27"/>
        <v>1</v>
      </c>
      <c r="AR12" s="120">
        <f t="shared" si="27"/>
        <v>1</v>
      </c>
      <c r="AS12" s="120">
        <f t="shared" si="27"/>
        <v>1</v>
      </c>
      <c r="AT12" s="120">
        <f t="shared" si="27"/>
        <v>1</v>
      </c>
      <c r="AU12" s="120">
        <f t="shared" si="27"/>
        <v>1</v>
      </c>
      <c r="AV12" s="120">
        <f t="shared" si="27"/>
        <v>1</v>
      </c>
      <c r="AW12" s="120">
        <f t="shared" si="27"/>
        <v>2</v>
      </c>
      <c r="AX12" s="120">
        <f t="shared" si="27"/>
        <v>1</v>
      </c>
      <c r="AY12" s="120">
        <f t="shared" si="27"/>
        <v>2</v>
      </c>
      <c r="AZ12" s="120">
        <f t="shared" si="27"/>
        <v>2</v>
      </c>
      <c r="BA12" s="181">
        <f t="shared" si="27"/>
        <v>2</v>
      </c>
      <c r="BB12" s="250">
        <f t="shared" si="27"/>
        <v>2</v>
      </c>
      <c r="BC12" s="120">
        <f t="shared" si="27"/>
        <v>3</v>
      </c>
      <c r="BD12" s="120">
        <f t="shared" si="27"/>
        <v>2</v>
      </c>
      <c r="BE12" s="120">
        <f t="shared" si="27"/>
        <v>3</v>
      </c>
      <c r="BF12" s="120">
        <f t="shared" si="27"/>
        <v>4</v>
      </c>
      <c r="BG12" s="120">
        <f t="shared" si="27"/>
        <v>3</v>
      </c>
      <c r="BH12" s="120">
        <f t="shared" si="27"/>
        <v>4</v>
      </c>
      <c r="BI12" s="120">
        <f t="shared" si="27"/>
        <v>5</v>
      </c>
      <c r="BJ12" s="120">
        <f t="shared" si="27"/>
        <v>4</v>
      </c>
      <c r="BK12" s="120">
        <f t="shared" si="27"/>
        <v>5</v>
      </c>
      <c r="BL12" s="120">
        <f t="shared" si="27"/>
        <v>6</v>
      </c>
      <c r="BM12" s="181">
        <f t="shared" si="27"/>
        <v>6</v>
      </c>
      <c r="BN12" s="119">
        <f t="shared" si="27"/>
        <v>7</v>
      </c>
      <c r="BO12" s="120">
        <f t="shared" si="27"/>
        <v>7</v>
      </c>
      <c r="BP12" s="120">
        <f t="shared" si="27"/>
        <v>8</v>
      </c>
      <c r="BQ12" s="120">
        <f t="shared" si="27"/>
        <v>9</v>
      </c>
      <c r="BR12" s="120">
        <f t="shared" si="27"/>
        <v>10</v>
      </c>
      <c r="BS12" s="120">
        <f t="shared" si="27"/>
        <v>11</v>
      </c>
      <c r="BT12" s="120">
        <f t="shared" si="27"/>
        <v>11</v>
      </c>
      <c r="BU12" s="120">
        <f t="shared" si="27"/>
        <v>13</v>
      </c>
      <c r="BV12" s="120">
        <f t="shared" si="27"/>
        <v>14</v>
      </c>
      <c r="BW12" s="120">
        <f t="shared" si="27"/>
        <v>15</v>
      </c>
      <c r="BX12" s="120">
        <f t="shared" si="27"/>
        <v>17</v>
      </c>
      <c r="BY12" s="181">
        <f t="shared" si="27"/>
        <v>19</v>
      </c>
      <c r="BZ12" s="119">
        <f t="shared" si="27"/>
        <v>20</v>
      </c>
      <c r="CA12" s="120">
        <f t="shared" si="27"/>
        <v>22</v>
      </c>
      <c r="CB12" s="120">
        <f t="shared" si="27"/>
        <v>24</v>
      </c>
      <c r="CC12" s="120">
        <f t="shared" si="27"/>
        <v>26</v>
      </c>
      <c r="CD12" s="120">
        <f t="shared" si="27"/>
        <v>29</v>
      </c>
      <c r="CE12" s="120">
        <f t="shared" si="27"/>
        <v>32</v>
      </c>
      <c r="CF12" s="120">
        <f t="shared" ref="CF12:CK12" si="28">CF11-CE11</f>
        <v>34</v>
      </c>
      <c r="CG12" s="120">
        <f t="shared" si="28"/>
        <v>38</v>
      </c>
      <c r="CH12" s="120">
        <f t="shared" si="28"/>
        <v>42</v>
      </c>
      <c r="CI12" s="120">
        <f t="shared" si="28"/>
        <v>45</v>
      </c>
      <c r="CJ12" s="120">
        <f t="shared" si="28"/>
        <v>50</v>
      </c>
      <c r="CK12" s="181">
        <f t="shared" si="28"/>
        <v>55</v>
      </c>
    </row>
    <row r="13" spans="1:100" ht="19">
      <c r="B13" s="131" t="s">
        <v>108</v>
      </c>
      <c r="C13" s="173">
        <v>4</v>
      </c>
      <c r="E13" s="70" t="s">
        <v>62</v>
      </c>
      <c r="F13" s="115">
        <f t="shared" ref="F13:AC13" si="29">ROUND(F11*F14,0)</f>
        <v>0</v>
      </c>
      <c r="G13" s="116">
        <f t="shared" si="29"/>
        <v>0</v>
      </c>
      <c r="H13" s="116">
        <f t="shared" si="29"/>
        <v>0</v>
      </c>
      <c r="I13" s="116">
        <f t="shared" si="29"/>
        <v>0</v>
      </c>
      <c r="J13" s="116">
        <f t="shared" si="29"/>
        <v>0</v>
      </c>
      <c r="K13" s="116">
        <f t="shared" si="29"/>
        <v>0</v>
      </c>
      <c r="L13" s="116">
        <f t="shared" si="29"/>
        <v>0</v>
      </c>
      <c r="M13" s="116">
        <f t="shared" si="29"/>
        <v>0</v>
      </c>
      <c r="N13" s="116">
        <f t="shared" si="29"/>
        <v>0</v>
      </c>
      <c r="O13" s="116">
        <f t="shared" si="29"/>
        <v>0</v>
      </c>
      <c r="P13" s="116">
        <f t="shared" si="29"/>
        <v>0</v>
      </c>
      <c r="Q13" s="118">
        <f t="shared" si="29"/>
        <v>0</v>
      </c>
      <c r="R13" s="115">
        <f t="shared" si="29"/>
        <v>0</v>
      </c>
      <c r="S13" s="116">
        <f t="shared" si="29"/>
        <v>0</v>
      </c>
      <c r="T13" s="116">
        <f t="shared" si="29"/>
        <v>0</v>
      </c>
      <c r="U13" s="116">
        <f t="shared" si="29"/>
        <v>0</v>
      </c>
      <c r="V13" s="116">
        <f t="shared" si="29"/>
        <v>0</v>
      </c>
      <c r="W13" s="116">
        <f t="shared" si="29"/>
        <v>0</v>
      </c>
      <c r="X13" s="116">
        <f t="shared" si="29"/>
        <v>0</v>
      </c>
      <c r="Y13" s="117">
        <f t="shared" si="29"/>
        <v>0</v>
      </c>
      <c r="Z13" s="116">
        <f t="shared" si="29"/>
        <v>0</v>
      </c>
      <c r="AA13" s="116">
        <f t="shared" si="29"/>
        <v>0</v>
      </c>
      <c r="AB13" s="116">
        <f t="shared" si="29"/>
        <v>0</v>
      </c>
      <c r="AC13" s="118">
        <f t="shared" si="29"/>
        <v>0</v>
      </c>
      <c r="AD13" s="115">
        <f>ROUND(AD11*AD14,0)</f>
        <v>0</v>
      </c>
      <c r="AE13" s="116">
        <f t="shared" ref="AE13:CK13" si="30">ROUND(AE11*AE14,0)</f>
        <v>0</v>
      </c>
      <c r="AF13" s="116">
        <f t="shared" si="30"/>
        <v>0</v>
      </c>
      <c r="AG13" s="116">
        <f t="shared" si="30"/>
        <v>0</v>
      </c>
      <c r="AH13" s="116">
        <f t="shared" si="30"/>
        <v>0</v>
      </c>
      <c r="AI13" s="122">
        <f t="shared" si="30"/>
        <v>0</v>
      </c>
      <c r="AJ13" s="122">
        <f t="shared" si="30"/>
        <v>0</v>
      </c>
      <c r="AK13" s="122">
        <f t="shared" si="30"/>
        <v>0</v>
      </c>
      <c r="AL13" s="122">
        <f t="shared" si="30"/>
        <v>0</v>
      </c>
      <c r="AM13" s="122">
        <f t="shared" si="30"/>
        <v>0</v>
      </c>
      <c r="AN13" s="122">
        <f t="shared" si="30"/>
        <v>0</v>
      </c>
      <c r="AO13" s="123">
        <f t="shared" si="30"/>
        <v>0</v>
      </c>
      <c r="AP13" s="121">
        <f t="shared" si="30"/>
        <v>0</v>
      </c>
      <c r="AQ13" s="122">
        <f t="shared" si="30"/>
        <v>0</v>
      </c>
      <c r="AR13" s="122">
        <f t="shared" si="30"/>
        <v>0</v>
      </c>
      <c r="AS13" s="122">
        <f t="shared" si="30"/>
        <v>0</v>
      </c>
      <c r="AT13" s="122">
        <f t="shared" si="30"/>
        <v>0</v>
      </c>
      <c r="AU13" s="122">
        <f t="shared" si="30"/>
        <v>0</v>
      </c>
      <c r="AV13" s="122">
        <f t="shared" si="30"/>
        <v>0</v>
      </c>
      <c r="AW13" s="122">
        <f t="shared" si="30"/>
        <v>0</v>
      </c>
      <c r="AX13" s="122">
        <f t="shared" si="30"/>
        <v>0</v>
      </c>
      <c r="AY13" s="122">
        <f t="shared" si="30"/>
        <v>0</v>
      </c>
      <c r="AZ13" s="122">
        <f t="shared" si="30"/>
        <v>0</v>
      </c>
      <c r="BA13" s="123">
        <f t="shared" si="30"/>
        <v>0</v>
      </c>
      <c r="BB13" s="104">
        <f t="shared" si="30"/>
        <v>1</v>
      </c>
      <c r="BC13" s="122">
        <f t="shared" si="30"/>
        <v>1</v>
      </c>
      <c r="BD13" s="122">
        <f t="shared" si="30"/>
        <v>1</v>
      </c>
      <c r="BE13" s="122">
        <f t="shared" si="30"/>
        <v>1</v>
      </c>
      <c r="BF13" s="122">
        <f t="shared" si="30"/>
        <v>1</v>
      </c>
      <c r="BG13" s="122">
        <f t="shared" si="30"/>
        <v>1</v>
      </c>
      <c r="BH13" s="122">
        <f t="shared" si="30"/>
        <v>1</v>
      </c>
      <c r="BI13" s="122">
        <f t="shared" si="30"/>
        <v>1</v>
      </c>
      <c r="BJ13" s="122">
        <f t="shared" si="30"/>
        <v>1</v>
      </c>
      <c r="BK13" s="122">
        <f t="shared" si="30"/>
        <v>1</v>
      </c>
      <c r="BL13" s="122">
        <f t="shared" si="30"/>
        <v>1</v>
      </c>
      <c r="BM13" s="123">
        <f t="shared" si="30"/>
        <v>1</v>
      </c>
      <c r="BN13" s="121">
        <f t="shared" si="30"/>
        <v>2</v>
      </c>
      <c r="BO13" s="122">
        <f t="shared" si="30"/>
        <v>2</v>
      </c>
      <c r="BP13" s="122">
        <f t="shared" si="30"/>
        <v>2</v>
      </c>
      <c r="BQ13" s="122">
        <f t="shared" si="30"/>
        <v>2</v>
      </c>
      <c r="BR13" s="122">
        <f t="shared" si="30"/>
        <v>2</v>
      </c>
      <c r="BS13" s="122">
        <f t="shared" si="30"/>
        <v>2</v>
      </c>
      <c r="BT13" s="122">
        <f t="shared" si="30"/>
        <v>3</v>
      </c>
      <c r="BU13" s="122">
        <f t="shared" si="30"/>
        <v>3</v>
      </c>
      <c r="BV13" s="122">
        <f t="shared" si="30"/>
        <v>3</v>
      </c>
      <c r="BW13" s="122">
        <f t="shared" si="30"/>
        <v>4</v>
      </c>
      <c r="BX13" s="122">
        <f t="shared" si="30"/>
        <v>4</v>
      </c>
      <c r="BY13" s="123">
        <f t="shared" si="30"/>
        <v>4</v>
      </c>
      <c r="BZ13" s="121">
        <f t="shared" si="30"/>
        <v>5</v>
      </c>
      <c r="CA13" s="122">
        <f t="shared" si="30"/>
        <v>5</v>
      </c>
      <c r="CB13" s="122">
        <f t="shared" si="30"/>
        <v>6</v>
      </c>
      <c r="CC13" s="122">
        <f t="shared" si="30"/>
        <v>6</v>
      </c>
      <c r="CD13" s="122">
        <f t="shared" si="30"/>
        <v>7</v>
      </c>
      <c r="CE13" s="122">
        <f t="shared" si="30"/>
        <v>7</v>
      </c>
      <c r="CF13" s="122">
        <f t="shared" si="30"/>
        <v>8</v>
      </c>
      <c r="CG13" s="122">
        <f t="shared" si="30"/>
        <v>9</v>
      </c>
      <c r="CH13" s="122">
        <f t="shared" si="30"/>
        <v>10</v>
      </c>
      <c r="CI13" s="122">
        <f t="shared" si="30"/>
        <v>10</v>
      </c>
      <c r="CJ13" s="122">
        <f t="shared" si="30"/>
        <v>11</v>
      </c>
      <c r="CK13" s="123">
        <f t="shared" si="30"/>
        <v>13</v>
      </c>
    </row>
    <row r="14" spans="1:100" s="60" customFormat="1" ht="20" thickBot="1">
      <c r="B14" s="262" t="s">
        <v>134</v>
      </c>
      <c r="C14" s="641">
        <v>0.02</v>
      </c>
      <c r="D14"/>
      <c r="E14" s="68" t="s">
        <v>24</v>
      </c>
      <c r="F14" s="124">
        <f>$C$14</f>
        <v>0.02</v>
      </c>
      <c r="G14" s="125">
        <f t="shared" ref="G14:P14" si="31">$C$14</f>
        <v>0.02</v>
      </c>
      <c r="H14" s="125">
        <f t="shared" si="31"/>
        <v>0.02</v>
      </c>
      <c r="I14" s="125">
        <f t="shared" si="31"/>
        <v>0.02</v>
      </c>
      <c r="J14" s="125">
        <f t="shared" si="31"/>
        <v>0.02</v>
      </c>
      <c r="K14" s="125">
        <f t="shared" si="31"/>
        <v>0.02</v>
      </c>
      <c r="L14" s="125">
        <f t="shared" si="31"/>
        <v>0.02</v>
      </c>
      <c r="M14" s="125">
        <f t="shared" si="31"/>
        <v>0.02</v>
      </c>
      <c r="N14" s="125">
        <f t="shared" si="31"/>
        <v>0.02</v>
      </c>
      <c r="O14" s="125">
        <f t="shared" si="31"/>
        <v>0.02</v>
      </c>
      <c r="P14" s="125">
        <f t="shared" si="31"/>
        <v>0.02</v>
      </c>
      <c r="Q14" s="126">
        <f>$C$14</f>
        <v>0.02</v>
      </c>
      <c r="R14" s="124">
        <f>$C$14</f>
        <v>0.02</v>
      </c>
      <c r="S14" s="125">
        <f t="shared" ref="S14:CD14" si="32">$C$14</f>
        <v>0.02</v>
      </c>
      <c r="T14" s="125">
        <f t="shared" si="32"/>
        <v>0.02</v>
      </c>
      <c r="U14" s="125">
        <f t="shared" si="32"/>
        <v>0.02</v>
      </c>
      <c r="V14" s="125">
        <f t="shared" si="32"/>
        <v>0.02</v>
      </c>
      <c r="W14" s="125">
        <f t="shared" si="32"/>
        <v>0.02</v>
      </c>
      <c r="X14" s="125">
        <f t="shared" si="32"/>
        <v>0.02</v>
      </c>
      <c r="Y14" s="125">
        <f t="shared" si="32"/>
        <v>0.02</v>
      </c>
      <c r="Z14" s="125">
        <f t="shared" si="32"/>
        <v>0.02</v>
      </c>
      <c r="AA14" s="125">
        <f t="shared" si="32"/>
        <v>0.02</v>
      </c>
      <c r="AB14" s="125">
        <f t="shared" si="32"/>
        <v>0.02</v>
      </c>
      <c r="AC14" s="126">
        <f>$C$14</f>
        <v>0.02</v>
      </c>
      <c r="AD14" s="124">
        <f>$C$14</f>
        <v>0.02</v>
      </c>
      <c r="AE14" s="125">
        <f t="shared" si="32"/>
        <v>0.02</v>
      </c>
      <c r="AF14" s="125">
        <f t="shared" si="32"/>
        <v>0.02</v>
      </c>
      <c r="AG14" s="125">
        <f t="shared" si="32"/>
        <v>0.02</v>
      </c>
      <c r="AH14" s="125">
        <f t="shared" si="32"/>
        <v>0.02</v>
      </c>
      <c r="AI14" s="125">
        <f t="shared" si="32"/>
        <v>0.02</v>
      </c>
      <c r="AJ14" s="125">
        <f t="shared" si="32"/>
        <v>0.02</v>
      </c>
      <c r="AK14" s="125">
        <f t="shared" si="32"/>
        <v>0.02</v>
      </c>
      <c r="AL14" s="125">
        <f t="shared" si="32"/>
        <v>0.02</v>
      </c>
      <c r="AM14" s="125">
        <f t="shared" si="32"/>
        <v>0.02</v>
      </c>
      <c r="AN14" s="125">
        <f t="shared" si="32"/>
        <v>0.02</v>
      </c>
      <c r="AO14" s="178">
        <f t="shared" si="32"/>
        <v>0.02</v>
      </c>
      <c r="AP14" s="124">
        <f>$C$14</f>
        <v>0.02</v>
      </c>
      <c r="AQ14" s="125">
        <f t="shared" si="32"/>
        <v>0.02</v>
      </c>
      <c r="AR14" s="125">
        <f t="shared" si="32"/>
        <v>0.02</v>
      </c>
      <c r="AS14" s="125">
        <f t="shared" si="32"/>
        <v>0.02</v>
      </c>
      <c r="AT14" s="125">
        <f t="shared" si="32"/>
        <v>0.02</v>
      </c>
      <c r="AU14" s="125">
        <f t="shared" si="32"/>
        <v>0.02</v>
      </c>
      <c r="AV14" s="125">
        <f t="shared" si="32"/>
        <v>0.02</v>
      </c>
      <c r="AW14" s="125">
        <f t="shared" si="32"/>
        <v>0.02</v>
      </c>
      <c r="AX14" s="125">
        <f t="shared" si="32"/>
        <v>0.02</v>
      </c>
      <c r="AY14" s="125">
        <f t="shared" si="32"/>
        <v>0.02</v>
      </c>
      <c r="AZ14" s="125">
        <f t="shared" si="32"/>
        <v>0.02</v>
      </c>
      <c r="BA14" s="126">
        <f t="shared" si="32"/>
        <v>0.02</v>
      </c>
      <c r="BB14" s="105">
        <f>$C$14</f>
        <v>0.02</v>
      </c>
      <c r="BC14" s="125">
        <f t="shared" si="32"/>
        <v>0.02</v>
      </c>
      <c r="BD14" s="125">
        <f t="shared" si="32"/>
        <v>0.02</v>
      </c>
      <c r="BE14" s="125">
        <f t="shared" si="32"/>
        <v>0.02</v>
      </c>
      <c r="BF14" s="125">
        <f t="shared" si="32"/>
        <v>0.02</v>
      </c>
      <c r="BG14" s="125">
        <f t="shared" si="32"/>
        <v>0.02</v>
      </c>
      <c r="BH14" s="125">
        <f t="shared" si="32"/>
        <v>0.02</v>
      </c>
      <c r="BI14" s="125">
        <f t="shared" si="32"/>
        <v>0.02</v>
      </c>
      <c r="BJ14" s="125">
        <f t="shared" si="32"/>
        <v>0.02</v>
      </c>
      <c r="BK14" s="125">
        <f t="shared" si="32"/>
        <v>0.02</v>
      </c>
      <c r="BL14" s="125">
        <f t="shared" si="32"/>
        <v>0.02</v>
      </c>
      <c r="BM14" s="126">
        <f t="shared" si="32"/>
        <v>0.02</v>
      </c>
      <c r="BN14" s="124">
        <f>$C$14</f>
        <v>0.02</v>
      </c>
      <c r="BO14" s="125">
        <f t="shared" si="32"/>
        <v>0.02</v>
      </c>
      <c r="BP14" s="125">
        <f t="shared" si="32"/>
        <v>0.02</v>
      </c>
      <c r="BQ14" s="125">
        <f t="shared" si="32"/>
        <v>0.02</v>
      </c>
      <c r="BR14" s="125">
        <f t="shared" si="32"/>
        <v>0.02</v>
      </c>
      <c r="BS14" s="125">
        <f t="shared" si="32"/>
        <v>0.02</v>
      </c>
      <c r="BT14" s="125">
        <f t="shared" si="32"/>
        <v>0.02</v>
      </c>
      <c r="BU14" s="125">
        <f t="shared" si="32"/>
        <v>0.02</v>
      </c>
      <c r="BV14" s="125">
        <f t="shared" si="32"/>
        <v>0.02</v>
      </c>
      <c r="BW14" s="125">
        <f t="shared" si="32"/>
        <v>0.02</v>
      </c>
      <c r="BX14" s="125">
        <f t="shared" si="32"/>
        <v>0.02</v>
      </c>
      <c r="BY14" s="126">
        <f t="shared" si="32"/>
        <v>0.02</v>
      </c>
      <c r="BZ14" s="124">
        <f>$C$14</f>
        <v>0.02</v>
      </c>
      <c r="CA14" s="125">
        <f t="shared" si="32"/>
        <v>0.02</v>
      </c>
      <c r="CB14" s="125">
        <f t="shared" si="32"/>
        <v>0.02</v>
      </c>
      <c r="CC14" s="125">
        <f t="shared" si="32"/>
        <v>0.02</v>
      </c>
      <c r="CD14" s="125">
        <f t="shared" si="32"/>
        <v>0.02</v>
      </c>
      <c r="CE14" s="125">
        <f t="shared" ref="CE14:CK14" si="33">$C$14</f>
        <v>0.02</v>
      </c>
      <c r="CF14" s="125">
        <f t="shared" si="33"/>
        <v>0.02</v>
      </c>
      <c r="CG14" s="125">
        <f t="shared" si="33"/>
        <v>0.02</v>
      </c>
      <c r="CH14" s="125">
        <f t="shared" si="33"/>
        <v>0.02</v>
      </c>
      <c r="CI14" s="125">
        <f t="shared" si="33"/>
        <v>0.02</v>
      </c>
      <c r="CJ14" s="125">
        <f t="shared" si="33"/>
        <v>0.02</v>
      </c>
      <c r="CK14" s="126">
        <f t="shared" si="33"/>
        <v>0.02</v>
      </c>
    </row>
    <row r="15" spans="1:100" ht="21">
      <c r="B15" s="169"/>
      <c r="C15" s="172"/>
      <c r="E15" s="40"/>
      <c r="F15" s="12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28"/>
      <c r="R15" s="12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128"/>
      <c r="AD15" s="127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128"/>
      <c r="AP15" s="127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128"/>
      <c r="BB15" s="127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128"/>
      <c r="BN15" s="260"/>
      <c r="BO15" s="40"/>
      <c r="BP15" s="40"/>
      <c r="BQ15" s="40"/>
      <c r="BR15" s="40"/>
      <c r="BS15" s="198"/>
      <c r="BT15" s="40"/>
      <c r="BU15" s="40"/>
      <c r="BV15" s="40"/>
      <c r="BW15" s="40"/>
      <c r="BX15" s="40"/>
      <c r="BY15" s="128"/>
      <c r="BZ15" s="127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128"/>
    </row>
    <row r="16" spans="1:100" ht="9" customHeight="1" thickBot="1">
      <c r="B16" s="169"/>
      <c r="C16" s="172"/>
      <c r="E16" s="40"/>
      <c r="F16" s="12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28"/>
      <c r="R16" s="12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128"/>
      <c r="AD16" s="127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128"/>
      <c r="AP16" s="127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128"/>
      <c r="BB16" s="127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128"/>
      <c r="BN16" s="127"/>
      <c r="BO16" s="40"/>
      <c r="BP16" s="40"/>
      <c r="BQ16" s="40"/>
      <c r="BR16" s="40"/>
      <c r="BS16" s="202"/>
      <c r="BT16" s="40"/>
      <c r="BU16" s="40"/>
      <c r="BV16" s="40"/>
      <c r="BW16" s="40"/>
      <c r="BX16" s="40"/>
      <c r="BY16" s="128"/>
      <c r="BZ16" s="127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128"/>
    </row>
    <row r="17" spans="2:194" ht="18" customHeight="1" thickBot="1">
      <c r="B17" s="169"/>
      <c r="C17" s="172"/>
      <c r="E17" s="83" t="s">
        <v>153</v>
      </c>
      <c r="F17" s="108"/>
      <c r="Q17" s="109"/>
      <c r="R17" s="108"/>
      <c r="AC17" s="109"/>
      <c r="AD17" s="108"/>
      <c r="AO17" s="109"/>
      <c r="AP17" s="108"/>
      <c r="BA17" s="109"/>
      <c r="BB17" s="108"/>
      <c r="BM17" s="109"/>
      <c r="BN17" s="108"/>
      <c r="BY17" s="109"/>
      <c r="BZ17" s="108"/>
      <c r="CK17" s="109"/>
    </row>
    <row r="18" spans="2:194" s="57" customFormat="1" ht="18" customHeight="1">
      <c r="B18" s="169" t="s">
        <v>118</v>
      </c>
      <c r="C18" s="642">
        <v>0.7</v>
      </c>
      <c r="D18"/>
      <c r="E18" s="59" t="s">
        <v>260</v>
      </c>
      <c r="F18" s="64">
        <f>$C$18</f>
        <v>0.7</v>
      </c>
      <c r="G18" s="65">
        <f t="shared" ref="G18:Q18" si="34">$C$18</f>
        <v>0.7</v>
      </c>
      <c r="H18" s="65">
        <f t="shared" si="34"/>
        <v>0.7</v>
      </c>
      <c r="I18" s="65">
        <f t="shared" si="34"/>
        <v>0.7</v>
      </c>
      <c r="J18" s="65">
        <f t="shared" si="34"/>
        <v>0.7</v>
      </c>
      <c r="K18" s="65">
        <f t="shared" si="34"/>
        <v>0.7</v>
      </c>
      <c r="L18" s="65">
        <f t="shared" si="34"/>
        <v>0.7</v>
      </c>
      <c r="M18" s="65">
        <f t="shared" si="34"/>
        <v>0.7</v>
      </c>
      <c r="N18" s="65">
        <f t="shared" si="34"/>
        <v>0.7</v>
      </c>
      <c r="O18" s="65">
        <f t="shared" si="34"/>
        <v>0.7</v>
      </c>
      <c r="P18" s="65">
        <f t="shared" si="34"/>
        <v>0.7</v>
      </c>
      <c r="Q18" s="66">
        <f t="shared" si="34"/>
        <v>0.7</v>
      </c>
      <c r="R18" s="64">
        <f>$C$18</f>
        <v>0.7</v>
      </c>
      <c r="S18" s="65">
        <f t="shared" ref="S18:CD18" si="35">$C$18</f>
        <v>0.7</v>
      </c>
      <c r="T18" s="65">
        <f t="shared" si="35"/>
        <v>0.7</v>
      </c>
      <c r="U18" s="65">
        <f t="shared" si="35"/>
        <v>0.7</v>
      </c>
      <c r="V18" s="65">
        <f t="shared" si="35"/>
        <v>0.7</v>
      </c>
      <c r="W18" s="65">
        <f t="shared" si="35"/>
        <v>0.7</v>
      </c>
      <c r="X18" s="65">
        <f t="shared" si="35"/>
        <v>0.7</v>
      </c>
      <c r="Y18" s="65">
        <f t="shared" si="35"/>
        <v>0.7</v>
      </c>
      <c r="Z18" s="65">
        <f t="shared" si="35"/>
        <v>0.7</v>
      </c>
      <c r="AA18" s="65">
        <f t="shared" si="35"/>
        <v>0.7</v>
      </c>
      <c r="AB18" s="65">
        <f t="shared" si="35"/>
        <v>0.7</v>
      </c>
      <c r="AC18" s="66">
        <f t="shared" si="35"/>
        <v>0.7</v>
      </c>
      <c r="AD18" s="64">
        <f t="shared" si="35"/>
        <v>0.7</v>
      </c>
      <c r="AE18" s="106">
        <f t="shared" si="35"/>
        <v>0.7</v>
      </c>
      <c r="AF18" s="106">
        <f t="shared" si="35"/>
        <v>0.7</v>
      </c>
      <c r="AG18" s="106">
        <f t="shared" si="35"/>
        <v>0.7</v>
      </c>
      <c r="AH18" s="106">
        <f t="shared" si="35"/>
        <v>0.7</v>
      </c>
      <c r="AI18" s="106">
        <f t="shared" si="35"/>
        <v>0.7</v>
      </c>
      <c r="AJ18" s="106">
        <f t="shared" si="35"/>
        <v>0.7</v>
      </c>
      <c r="AK18" s="106">
        <f t="shared" si="35"/>
        <v>0.7</v>
      </c>
      <c r="AL18" s="106">
        <f t="shared" si="35"/>
        <v>0.7</v>
      </c>
      <c r="AM18" s="106">
        <f t="shared" si="35"/>
        <v>0.7</v>
      </c>
      <c r="AN18" s="106">
        <f t="shared" si="35"/>
        <v>0.7</v>
      </c>
      <c r="AO18" s="183">
        <f t="shared" si="35"/>
        <v>0.7</v>
      </c>
      <c r="AP18" s="64">
        <f t="shared" si="35"/>
        <v>0.7</v>
      </c>
      <c r="AQ18" s="65">
        <f t="shared" si="35"/>
        <v>0.7</v>
      </c>
      <c r="AR18" s="65">
        <f t="shared" si="35"/>
        <v>0.7</v>
      </c>
      <c r="AS18" s="65">
        <f t="shared" si="35"/>
        <v>0.7</v>
      </c>
      <c r="AT18" s="65">
        <f t="shared" si="35"/>
        <v>0.7</v>
      </c>
      <c r="AU18" s="65">
        <f t="shared" si="35"/>
        <v>0.7</v>
      </c>
      <c r="AV18" s="65">
        <f t="shared" si="35"/>
        <v>0.7</v>
      </c>
      <c r="AW18" s="65">
        <f t="shared" si="35"/>
        <v>0.7</v>
      </c>
      <c r="AX18" s="65">
        <f t="shared" si="35"/>
        <v>0.7</v>
      </c>
      <c r="AY18" s="65">
        <f t="shared" si="35"/>
        <v>0.7</v>
      </c>
      <c r="AZ18" s="65">
        <f t="shared" si="35"/>
        <v>0.7</v>
      </c>
      <c r="BA18" s="66">
        <f t="shared" si="35"/>
        <v>0.7</v>
      </c>
      <c r="BB18" s="64">
        <f t="shared" si="35"/>
        <v>0.7</v>
      </c>
      <c r="BC18" s="65">
        <f t="shared" si="35"/>
        <v>0.7</v>
      </c>
      <c r="BD18" s="65">
        <f t="shared" si="35"/>
        <v>0.7</v>
      </c>
      <c r="BE18" s="65">
        <f t="shared" si="35"/>
        <v>0.7</v>
      </c>
      <c r="BF18" s="65">
        <f t="shared" si="35"/>
        <v>0.7</v>
      </c>
      <c r="BG18" s="65">
        <f t="shared" si="35"/>
        <v>0.7</v>
      </c>
      <c r="BH18" s="65">
        <f t="shared" si="35"/>
        <v>0.7</v>
      </c>
      <c r="BI18" s="65">
        <f t="shared" si="35"/>
        <v>0.7</v>
      </c>
      <c r="BJ18" s="65">
        <f t="shared" si="35"/>
        <v>0.7</v>
      </c>
      <c r="BK18" s="65">
        <f t="shared" si="35"/>
        <v>0.7</v>
      </c>
      <c r="BL18" s="65">
        <f t="shared" si="35"/>
        <v>0.7</v>
      </c>
      <c r="BM18" s="66">
        <f t="shared" si="35"/>
        <v>0.7</v>
      </c>
      <c r="BN18" s="64">
        <f t="shared" si="35"/>
        <v>0.7</v>
      </c>
      <c r="BO18" s="65">
        <f t="shared" si="35"/>
        <v>0.7</v>
      </c>
      <c r="BP18" s="65">
        <f t="shared" si="35"/>
        <v>0.7</v>
      </c>
      <c r="BQ18" s="65">
        <f t="shared" si="35"/>
        <v>0.7</v>
      </c>
      <c r="BR18" s="65">
        <f t="shared" si="35"/>
        <v>0.7</v>
      </c>
      <c r="BS18" s="65">
        <f t="shared" si="35"/>
        <v>0.7</v>
      </c>
      <c r="BT18" s="65">
        <f t="shared" si="35"/>
        <v>0.7</v>
      </c>
      <c r="BU18" s="65">
        <f t="shared" si="35"/>
        <v>0.7</v>
      </c>
      <c r="BV18" s="65">
        <f t="shared" si="35"/>
        <v>0.7</v>
      </c>
      <c r="BW18" s="65">
        <f t="shared" si="35"/>
        <v>0.7</v>
      </c>
      <c r="BX18" s="65">
        <f t="shared" si="35"/>
        <v>0.7</v>
      </c>
      <c r="BY18" s="66">
        <f t="shared" si="35"/>
        <v>0.7</v>
      </c>
      <c r="BZ18" s="64">
        <f t="shared" si="35"/>
        <v>0.7</v>
      </c>
      <c r="CA18" s="65">
        <f t="shared" si="35"/>
        <v>0.7</v>
      </c>
      <c r="CB18" s="65">
        <f t="shared" si="35"/>
        <v>0.7</v>
      </c>
      <c r="CC18" s="65">
        <f t="shared" si="35"/>
        <v>0.7</v>
      </c>
      <c r="CD18" s="65">
        <f t="shared" si="35"/>
        <v>0.7</v>
      </c>
      <c r="CE18" s="65">
        <f t="shared" ref="CE18:CK18" si="36">$C$18</f>
        <v>0.7</v>
      </c>
      <c r="CF18" s="65">
        <f t="shared" si="36"/>
        <v>0.7</v>
      </c>
      <c r="CG18" s="65">
        <f t="shared" si="36"/>
        <v>0.7</v>
      </c>
      <c r="CH18" s="65">
        <f t="shared" si="36"/>
        <v>0.7</v>
      </c>
      <c r="CI18" s="65">
        <f t="shared" si="36"/>
        <v>0.7</v>
      </c>
      <c r="CJ18" s="65">
        <f t="shared" si="36"/>
        <v>0.7</v>
      </c>
      <c r="CK18" s="66">
        <f t="shared" si="36"/>
        <v>0.7</v>
      </c>
    </row>
    <row r="19" spans="2:194" ht="18" customHeight="1">
      <c r="B19" s="169"/>
      <c r="C19" s="172"/>
      <c r="E19" s="18" t="s">
        <v>261</v>
      </c>
      <c r="F19" s="101">
        <f t="shared" ref="F19:Q19" si="37">ROUND(F18*F12,0)</f>
        <v>0</v>
      </c>
      <c r="G19" s="101">
        <f t="shared" si="37"/>
        <v>0</v>
      </c>
      <c r="H19" s="101">
        <f t="shared" si="37"/>
        <v>0</v>
      </c>
      <c r="I19" s="101">
        <f t="shared" si="37"/>
        <v>0</v>
      </c>
      <c r="J19" s="101">
        <f t="shared" si="37"/>
        <v>0</v>
      </c>
      <c r="K19" s="101">
        <f t="shared" si="37"/>
        <v>0</v>
      </c>
      <c r="L19" s="101">
        <f t="shared" si="37"/>
        <v>0</v>
      </c>
      <c r="M19" s="101">
        <f t="shared" si="37"/>
        <v>0</v>
      </c>
      <c r="N19" s="101">
        <f t="shared" si="37"/>
        <v>0</v>
      </c>
      <c r="O19" s="101">
        <f t="shared" si="37"/>
        <v>0</v>
      </c>
      <c r="P19" s="101">
        <f t="shared" si="37"/>
        <v>0</v>
      </c>
      <c r="Q19" s="118">
        <f t="shared" si="37"/>
        <v>0</v>
      </c>
      <c r="R19" s="101">
        <f t="shared" ref="R19:AD19" si="38">ROUND(R18*R12,0)</f>
        <v>0</v>
      </c>
      <c r="S19" s="101">
        <f t="shared" si="38"/>
        <v>0</v>
      </c>
      <c r="T19" s="101">
        <f t="shared" si="38"/>
        <v>0</v>
      </c>
      <c r="U19" s="101">
        <f t="shared" si="38"/>
        <v>0</v>
      </c>
      <c r="V19" s="101">
        <f t="shared" si="38"/>
        <v>0</v>
      </c>
      <c r="W19" s="101">
        <f t="shared" si="38"/>
        <v>1</v>
      </c>
      <c r="X19" s="101">
        <f t="shared" si="38"/>
        <v>0</v>
      </c>
      <c r="Y19" s="101">
        <f t="shared" si="38"/>
        <v>0</v>
      </c>
      <c r="Z19" s="101">
        <f t="shared" si="38"/>
        <v>0</v>
      </c>
      <c r="AA19" s="101">
        <f t="shared" si="38"/>
        <v>0</v>
      </c>
      <c r="AB19" s="101">
        <f t="shared" si="38"/>
        <v>0</v>
      </c>
      <c r="AC19" s="118">
        <f t="shared" si="38"/>
        <v>1</v>
      </c>
      <c r="AD19" s="101">
        <f t="shared" si="38"/>
        <v>0</v>
      </c>
      <c r="AE19" s="101">
        <f t="shared" ref="AE19:CK19" si="39">ROUND(AE18*AE12,0)</f>
        <v>0</v>
      </c>
      <c r="AF19" s="101">
        <f t="shared" si="39"/>
        <v>1</v>
      </c>
      <c r="AG19" s="101">
        <f t="shared" si="39"/>
        <v>0</v>
      </c>
      <c r="AH19" s="101">
        <f t="shared" si="39"/>
        <v>0</v>
      </c>
      <c r="AI19" s="101">
        <f t="shared" si="39"/>
        <v>1</v>
      </c>
      <c r="AJ19" s="101">
        <f t="shared" si="39"/>
        <v>0</v>
      </c>
      <c r="AK19" s="101">
        <f t="shared" si="39"/>
        <v>1</v>
      </c>
      <c r="AL19" s="101">
        <f t="shared" si="39"/>
        <v>0</v>
      </c>
      <c r="AM19" s="101">
        <f t="shared" si="39"/>
        <v>1</v>
      </c>
      <c r="AN19" s="101">
        <f t="shared" si="39"/>
        <v>0</v>
      </c>
      <c r="AO19" s="102">
        <f t="shared" si="39"/>
        <v>1</v>
      </c>
      <c r="AP19" s="100">
        <f t="shared" si="39"/>
        <v>1</v>
      </c>
      <c r="AQ19" s="101">
        <f t="shared" si="39"/>
        <v>1</v>
      </c>
      <c r="AR19" s="101">
        <f t="shared" si="39"/>
        <v>1</v>
      </c>
      <c r="AS19" s="101">
        <f t="shared" si="39"/>
        <v>1</v>
      </c>
      <c r="AT19" s="101">
        <f t="shared" si="39"/>
        <v>1</v>
      </c>
      <c r="AU19" s="101">
        <f t="shared" si="39"/>
        <v>1</v>
      </c>
      <c r="AV19" s="101">
        <f t="shared" si="39"/>
        <v>1</v>
      </c>
      <c r="AW19" s="101">
        <f t="shared" si="39"/>
        <v>1</v>
      </c>
      <c r="AX19" s="101">
        <f t="shared" si="39"/>
        <v>1</v>
      </c>
      <c r="AY19" s="101">
        <f t="shared" si="39"/>
        <v>1</v>
      </c>
      <c r="AZ19" s="101">
        <f t="shared" si="39"/>
        <v>1</v>
      </c>
      <c r="BA19" s="102">
        <f t="shared" si="39"/>
        <v>1</v>
      </c>
      <c r="BB19" s="100">
        <f t="shared" si="39"/>
        <v>1</v>
      </c>
      <c r="BC19" s="101">
        <f t="shared" si="39"/>
        <v>2</v>
      </c>
      <c r="BD19" s="101">
        <f t="shared" si="39"/>
        <v>1</v>
      </c>
      <c r="BE19" s="101">
        <f t="shared" si="39"/>
        <v>2</v>
      </c>
      <c r="BF19" s="101">
        <f t="shared" si="39"/>
        <v>3</v>
      </c>
      <c r="BG19" s="101">
        <f t="shared" si="39"/>
        <v>2</v>
      </c>
      <c r="BH19" s="101">
        <f t="shared" si="39"/>
        <v>3</v>
      </c>
      <c r="BI19" s="101">
        <f t="shared" si="39"/>
        <v>4</v>
      </c>
      <c r="BJ19" s="101">
        <f t="shared" si="39"/>
        <v>3</v>
      </c>
      <c r="BK19" s="101">
        <f t="shared" si="39"/>
        <v>4</v>
      </c>
      <c r="BL19" s="101">
        <f t="shared" si="39"/>
        <v>4</v>
      </c>
      <c r="BM19" s="102">
        <f t="shared" si="39"/>
        <v>4</v>
      </c>
      <c r="BN19" s="100">
        <f t="shared" si="39"/>
        <v>5</v>
      </c>
      <c r="BO19" s="101">
        <f t="shared" si="39"/>
        <v>5</v>
      </c>
      <c r="BP19" s="101">
        <f t="shared" si="39"/>
        <v>6</v>
      </c>
      <c r="BQ19" s="101">
        <f t="shared" si="39"/>
        <v>6</v>
      </c>
      <c r="BR19" s="101">
        <f t="shared" si="39"/>
        <v>7</v>
      </c>
      <c r="BS19" s="101">
        <f t="shared" si="39"/>
        <v>8</v>
      </c>
      <c r="BT19" s="101">
        <f t="shared" si="39"/>
        <v>8</v>
      </c>
      <c r="BU19" s="101">
        <f t="shared" si="39"/>
        <v>9</v>
      </c>
      <c r="BV19" s="101">
        <f t="shared" si="39"/>
        <v>10</v>
      </c>
      <c r="BW19" s="101">
        <f t="shared" si="39"/>
        <v>11</v>
      </c>
      <c r="BX19" s="101">
        <f t="shared" si="39"/>
        <v>12</v>
      </c>
      <c r="BY19" s="102">
        <f t="shared" si="39"/>
        <v>13</v>
      </c>
      <c r="BZ19" s="100">
        <f t="shared" si="39"/>
        <v>14</v>
      </c>
      <c r="CA19" s="101">
        <f t="shared" si="39"/>
        <v>15</v>
      </c>
      <c r="CB19" s="101">
        <f t="shared" si="39"/>
        <v>17</v>
      </c>
      <c r="CC19" s="101">
        <f t="shared" si="39"/>
        <v>18</v>
      </c>
      <c r="CD19" s="101">
        <f t="shared" si="39"/>
        <v>20</v>
      </c>
      <c r="CE19" s="101">
        <f t="shared" si="39"/>
        <v>22</v>
      </c>
      <c r="CF19" s="101">
        <f t="shared" si="39"/>
        <v>24</v>
      </c>
      <c r="CG19" s="101">
        <f t="shared" si="39"/>
        <v>27</v>
      </c>
      <c r="CH19" s="101">
        <f t="shared" si="39"/>
        <v>29</v>
      </c>
      <c r="CI19" s="101">
        <f t="shared" si="39"/>
        <v>32</v>
      </c>
      <c r="CJ19" s="101">
        <f t="shared" si="39"/>
        <v>35</v>
      </c>
      <c r="CK19" s="102">
        <f t="shared" si="39"/>
        <v>39</v>
      </c>
    </row>
    <row r="20" spans="2:194" ht="18" customHeight="1">
      <c r="B20" s="648" t="s">
        <v>257</v>
      </c>
      <c r="C20" s="643">
        <v>3840</v>
      </c>
      <c r="E20" s="81" t="s">
        <v>53</v>
      </c>
      <c r="F20" s="387">
        <f t="shared" ref="F20:Q20" si="40">F19*$C$20</f>
        <v>0</v>
      </c>
      <c r="G20" s="387">
        <f t="shared" si="40"/>
        <v>0</v>
      </c>
      <c r="H20" s="387">
        <f t="shared" si="40"/>
        <v>0</v>
      </c>
      <c r="I20" s="387">
        <f t="shared" si="40"/>
        <v>0</v>
      </c>
      <c r="J20" s="387">
        <f t="shared" si="40"/>
        <v>0</v>
      </c>
      <c r="K20" s="387">
        <f t="shared" si="40"/>
        <v>0</v>
      </c>
      <c r="L20" s="387">
        <f t="shared" si="40"/>
        <v>0</v>
      </c>
      <c r="M20" s="387">
        <f t="shared" si="40"/>
        <v>0</v>
      </c>
      <c r="N20" s="387">
        <f t="shared" si="40"/>
        <v>0</v>
      </c>
      <c r="O20" s="387">
        <f t="shared" si="40"/>
        <v>0</v>
      </c>
      <c r="P20" s="387">
        <f t="shared" si="40"/>
        <v>0</v>
      </c>
      <c r="Q20" s="388">
        <f t="shared" si="40"/>
        <v>0</v>
      </c>
      <c r="R20" s="387">
        <f t="shared" ref="R20:AA20" si="41">R19*$C$20</f>
        <v>0</v>
      </c>
      <c r="S20" s="387">
        <f t="shared" si="41"/>
        <v>0</v>
      </c>
      <c r="T20" s="387">
        <f t="shared" si="41"/>
        <v>0</v>
      </c>
      <c r="U20" s="387">
        <f t="shared" si="41"/>
        <v>0</v>
      </c>
      <c r="V20" s="387">
        <f t="shared" si="41"/>
        <v>0</v>
      </c>
      <c r="W20" s="387">
        <f t="shared" si="41"/>
        <v>3840</v>
      </c>
      <c r="X20" s="387">
        <f t="shared" si="41"/>
        <v>0</v>
      </c>
      <c r="Y20" s="387">
        <f t="shared" si="41"/>
        <v>0</v>
      </c>
      <c r="Z20" s="387">
        <f t="shared" si="41"/>
        <v>0</v>
      </c>
      <c r="AA20" s="387">
        <f t="shared" si="41"/>
        <v>0</v>
      </c>
      <c r="AB20" s="387">
        <f t="shared" ref="AB20:AC20" si="42">AB19*$C$20</f>
        <v>0</v>
      </c>
      <c r="AC20" s="388">
        <f t="shared" si="42"/>
        <v>3840</v>
      </c>
      <c r="AD20" s="386">
        <f t="shared" ref="AD20:AO20" si="43">AD19*$C$20</f>
        <v>0</v>
      </c>
      <c r="AE20" s="387">
        <f t="shared" si="43"/>
        <v>0</v>
      </c>
      <c r="AF20" s="387">
        <f t="shared" si="43"/>
        <v>3840</v>
      </c>
      <c r="AG20" s="387">
        <f t="shared" si="43"/>
        <v>0</v>
      </c>
      <c r="AH20" s="387">
        <f t="shared" si="43"/>
        <v>0</v>
      </c>
      <c r="AI20" s="387">
        <f t="shared" si="43"/>
        <v>3840</v>
      </c>
      <c r="AJ20" s="387">
        <f t="shared" si="43"/>
        <v>0</v>
      </c>
      <c r="AK20" s="387">
        <f t="shared" si="43"/>
        <v>3840</v>
      </c>
      <c r="AL20" s="387">
        <f t="shared" si="43"/>
        <v>0</v>
      </c>
      <c r="AM20" s="387">
        <f t="shared" si="43"/>
        <v>3840</v>
      </c>
      <c r="AN20" s="387">
        <f t="shared" si="43"/>
        <v>0</v>
      </c>
      <c r="AO20" s="388">
        <f t="shared" si="43"/>
        <v>3840</v>
      </c>
      <c r="AP20" s="386">
        <f t="shared" ref="AP20" si="44">AP19*$C$20</f>
        <v>3840</v>
      </c>
      <c r="AQ20" s="387">
        <f t="shared" ref="AQ20" si="45">AQ19*$C$20</f>
        <v>3840</v>
      </c>
      <c r="AR20" s="387">
        <f t="shared" ref="AR20" si="46">AR19*$C$20</f>
        <v>3840</v>
      </c>
      <c r="AS20" s="387">
        <f t="shared" ref="AS20" si="47">AS19*$C$20</f>
        <v>3840</v>
      </c>
      <c r="AT20" s="387">
        <f t="shared" ref="AT20" si="48">AT19*$C$20</f>
        <v>3840</v>
      </c>
      <c r="AU20" s="387">
        <f t="shared" ref="AU20" si="49">AU19*$C$20</f>
        <v>3840</v>
      </c>
      <c r="AV20" s="387">
        <f t="shared" ref="AV20" si="50">AV19*$C$20</f>
        <v>3840</v>
      </c>
      <c r="AW20" s="387">
        <f t="shared" ref="AW20" si="51">AW19*$C$20</f>
        <v>3840</v>
      </c>
      <c r="AX20" s="387">
        <f t="shared" ref="AX20" si="52">AX19*$C$20</f>
        <v>3840</v>
      </c>
      <c r="AY20" s="387">
        <f t="shared" ref="AY20" si="53">AY19*$C$20</f>
        <v>3840</v>
      </c>
      <c r="AZ20" s="387">
        <f t="shared" ref="AZ20" si="54">AZ19*$C$20</f>
        <v>3840</v>
      </c>
      <c r="BA20" s="388">
        <f t="shared" ref="BA20" si="55">BA19*$C$20</f>
        <v>3840</v>
      </c>
      <c r="BB20" s="386">
        <f t="shared" ref="BB20" si="56">BB19*$C$20</f>
        <v>3840</v>
      </c>
      <c r="BC20" s="387">
        <f t="shared" ref="BC20" si="57">BC19*$C$20</f>
        <v>7680</v>
      </c>
      <c r="BD20" s="387">
        <f t="shared" ref="BD20" si="58">BD19*$C$20</f>
        <v>3840</v>
      </c>
      <c r="BE20" s="387">
        <f t="shared" ref="BE20" si="59">BE19*$C$20</f>
        <v>7680</v>
      </c>
      <c r="BF20" s="387">
        <f t="shared" ref="BF20" si="60">BF19*$C$20</f>
        <v>11520</v>
      </c>
      <c r="BG20" s="387">
        <f t="shared" ref="BG20" si="61">BG19*$C$20</f>
        <v>7680</v>
      </c>
      <c r="BH20" s="387">
        <f t="shared" ref="BH20" si="62">BH19*$C$20</f>
        <v>11520</v>
      </c>
      <c r="BI20" s="387">
        <f t="shared" ref="BI20" si="63">BI19*$C$20</f>
        <v>15360</v>
      </c>
      <c r="BJ20" s="387">
        <f t="shared" ref="BJ20" si="64">BJ19*$C$20</f>
        <v>11520</v>
      </c>
      <c r="BK20" s="387">
        <f t="shared" ref="BK20" si="65">BK19*$C$20</f>
        <v>15360</v>
      </c>
      <c r="BL20" s="387">
        <f t="shared" ref="BL20" si="66">BL19*$C$20</f>
        <v>15360</v>
      </c>
      <c r="BM20" s="388">
        <f t="shared" ref="BM20" si="67">BM19*$C$20</f>
        <v>15360</v>
      </c>
      <c r="BN20" s="386">
        <f t="shared" ref="BN20" si="68">BN19*$C$20</f>
        <v>19200</v>
      </c>
      <c r="BO20" s="387">
        <f t="shared" ref="BO20" si="69">BO19*$C$20</f>
        <v>19200</v>
      </c>
      <c r="BP20" s="387">
        <f t="shared" ref="BP20" si="70">BP19*$C$20</f>
        <v>23040</v>
      </c>
      <c r="BQ20" s="387">
        <f t="shared" ref="BQ20" si="71">BQ19*$C$20</f>
        <v>23040</v>
      </c>
      <c r="BR20" s="387">
        <f t="shared" ref="BR20" si="72">BR19*$C$20</f>
        <v>26880</v>
      </c>
      <c r="BS20" s="387">
        <f t="shared" ref="BS20" si="73">BS19*$C$20</f>
        <v>30720</v>
      </c>
      <c r="BT20" s="387">
        <f t="shared" ref="BT20" si="74">BT19*$C$20</f>
        <v>30720</v>
      </c>
      <c r="BU20" s="387">
        <f t="shared" ref="BU20" si="75">BU19*$C$20</f>
        <v>34560</v>
      </c>
      <c r="BV20" s="387">
        <f t="shared" ref="BV20" si="76">BV19*$C$20</f>
        <v>38400</v>
      </c>
      <c r="BW20" s="387">
        <f t="shared" ref="BW20" si="77">BW19*$C$20</f>
        <v>42240</v>
      </c>
      <c r="BX20" s="387">
        <f t="shared" ref="BX20" si="78">BX19*$C$20</f>
        <v>46080</v>
      </c>
      <c r="BY20" s="388">
        <f t="shared" ref="BY20" si="79">BY19*$C$20</f>
        <v>49920</v>
      </c>
      <c r="BZ20" s="386">
        <f t="shared" ref="BZ20" si="80">BZ19*$C$20</f>
        <v>53760</v>
      </c>
      <c r="CA20" s="387">
        <f t="shared" ref="CA20" si="81">CA19*$C$20</f>
        <v>57600</v>
      </c>
      <c r="CB20" s="387">
        <f t="shared" ref="CB20" si="82">CB19*$C$20</f>
        <v>65280</v>
      </c>
      <c r="CC20" s="387">
        <f t="shared" ref="CC20" si="83">CC19*$C$20</f>
        <v>69120</v>
      </c>
      <c r="CD20" s="387">
        <f t="shared" ref="CD20" si="84">CD19*$C$20</f>
        <v>76800</v>
      </c>
      <c r="CE20" s="387">
        <f t="shared" ref="CE20" si="85">CE19*$C$20</f>
        <v>84480</v>
      </c>
      <c r="CF20" s="387">
        <f t="shared" ref="CF20" si="86">CF19*$C$20</f>
        <v>92160</v>
      </c>
      <c r="CG20" s="387">
        <f t="shared" ref="CG20" si="87">CG19*$C$20</f>
        <v>103680</v>
      </c>
      <c r="CH20" s="387">
        <f t="shared" ref="CH20" si="88">CH19*$C$20</f>
        <v>111360</v>
      </c>
      <c r="CI20" s="387">
        <f t="shared" ref="CI20" si="89">CI19*$C$20</f>
        <v>122880</v>
      </c>
      <c r="CJ20" s="387">
        <f t="shared" ref="CJ20" si="90">CJ19*$C$20</f>
        <v>134400</v>
      </c>
      <c r="CK20" s="388">
        <f t="shared" ref="CK20" si="91">CK19*$C$20</f>
        <v>149760</v>
      </c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</row>
    <row r="21" spans="2:194" ht="18" customHeight="1">
      <c r="B21" s="169" t="s">
        <v>116</v>
      </c>
      <c r="C21" s="643">
        <v>2880</v>
      </c>
      <c r="E21" s="81" t="s">
        <v>54</v>
      </c>
      <c r="F21" s="390">
        <v>0</v>
      </c>
      <c r="G21" s="390">
        <v>0</v>
      </c>
      <c r="H21" s="390">
        <v>0</v>
      </c>
      <c r="I21" s="390">
        <v>0</v>
      </c>
      <c r="J21" s="390">
        <v>0</v>
      </c>
      <c r="K21" s="390">
        <f t="shared" ref="K21" si="92">F19*$C$21</f>
        <v>0</v>
      </c>
      <c r="L21" s="390">
        <f t="shared" ref="L21" si="93">G19*$C$21</f>
        <v>0</v>
      </c>
      <c r="M21" s="390">
        <f t="shared" ref="M21" si="94">H19*$C$21</f>
        <v>0</v>
      </c>
      <c r="N21" s="390">
        <f t="shared" ref="N21" si="95">I19*$C$21</f>
        <v>0</v>
      </c>
      <c r="O21" s="390">
        <f t="shared" ref="O21" si="96">J19*$C$21</f>
        <v>0</v>
      </c>
      <c r="P21" s="390">
        <f t="shared" ref="P21" si="97">K19*$C$21</f>
        <v>0</v>
      </c>
      <c r="Q21" s="392">
        <f t="shared" ref="Q21" si="98">L19*$C$21</f>
        <v>0</v>
      </c>
      <c r="R21" s="390">
        <v>0</v>
      </c>
      <c r="S21" s="390">
        <v>0</v>
      </c>
      <c r="T21" s="390">
        <v>0</v>
      </c>
      <c r="U21" s="390">
        <v>0</v>
      </c>
      <c r="V21" s="390">
        <v>0</v>
      </c>
      <c r="W21" s="390">
        <f t="shared" ref="W21:X21" si="99">R19*$C$21</f>
        <v>0</v>
      </c>
      <c r="X21" s="390">
        <f t="shared" si="99"/>
        <v>0</v>
      </c>
      <c r="Y21" s="390">
        <f t="shared" ref="Y21" si="100">T19*$C$21</f>
        <v>0</v>
      </c>
      <c r="Z21" s="390">
        <f t="shared" ref="Z21" si="101">U19*$C$21</f>
        <v>0</v>
      </c>
      <c r="AA21" s="390">
        <f t="shared" ref="AA21" si="102">V19*$C$21</f>
        <v>0</v>
      </c>
      <c r="AB21" s="390">
        <f t="shared" ref="AB21:AI21" si="103">W19*$C$21</f>
        <v>2880</v>
      </c>
      <c r="AC21" s="392">
        <f t="shared" si="103"/>
        <v>0</v>
      </c>
      <c r="AD21" s="389">
        <v>0</v>
      </c>
      <c r="AE21" s="390">
        <f t="shared" si="103"/>
        <v>0</v>
      </c>
      <c r="AF21" s="390">
        <f t="shared" si="103"/>
        <v>0</v>
      </c>
      <c r="AG21" s="390">
        <f t="shared" si="103"/>
        <v>0</v>
      </c>
      <c r="AH21" s="390">
        <f t="shared" si="103"/>
        <v>2880</v>
      </c>
      <c r="AI21" s="390">
        <f t="shared" si="103"/>
        <v>0</v>
      </c>
      <c r="AJ21" s="390">
        <f t="shared" ref="AJ21:AO21" si="104">AE19*$C$21</f>
        <v>0</v>
      </c>
      <c r="AK21" s="390">
        <f t="shared" si="104"/>
        <v>2880</v>
      </c>
      <c r="AL21" s="390">
        <f t="shared" si="104"/>
        <v>0</v>
      </c>
      <c r="AM21" s="390">
        <f t="shared" si="104"/>
        <v>0</v>
      </c>
      <c r="AN21" s="390">
        <f t="shared" si="104"/>
        <v>2880</v>
      </c>
      <c r="AO21" s="392">
        <f t="shared" si="104"/>
        <v>0</v>
      </c>
      <c r="AP21" s="389">
        <f t="shared" ref="AP21:AU21" si="105">AK19*$C$21</f>
        <v>2880</v>
      </c>
      <c r="AQ21" s="390">
        <f t="shared" si="105"/>
        <v>0</v>
      </c>
      <c r="AR21" s="390">
        <f t="shared" si="105"/>
        <v>2880</v>
      </c>
      <c r="AS21" s="390">
        <f t="shared" si="105"/>
        <v>0</v>
      </c>
      <c r="AT21" s="390">
        <f t="shared" si="105"/>
        <v>2880</v>
      </c>
      <c r="AU21" s="390">
        <f t="shared" si="105"/>
        <v>2880</v>
      </c>
      <c r="AV21" s="390">
        <f t="shared" ref="AV21" si="106">AQ19*$C$21</f>
        <v>2880</v>
      </c>
      <c r="AW21" s="390">
        <f t="shared" ref="AW21" si="107">AR19*$C$21</f>
        <v>2880</v>
      </c>
      <c r="AX21" s="390">
        <f t="shared" ref="AX21" si="108">AS19*$C$21</f>
        <v>2880</v>
      </c>
      <c r="AY21" s="390">
        <f t="shared" ref="AY21" si="109">AT19*$C$21</f>
        <v>2880</v>
      </c>
      <c r="AZ21" s="390">
        <f t="shared" ref="AZ21" si="110">AU19*$C$21</f>
        <v>2880</v>
      </c>
      <c r="BA21" s="392">
        <f t="shared" ref="BA21" si="111">AV19*$C$21</f>
        <v>2880</v>
      </c>
      <c r="BB21" s="389">
        <f t="shared" ref="BB21:BG21" si="112">AW19*$C$21</f>
        <v>2880</v>
      </c>
      <c r="BC21" s="390">
        <f t="shared" si="112"/>
        <v>2880</v>
      </c>
      <c r="BD21" s="390">
        <f t="shared" si="112"/>
        <v>2880</v>
      </c>
      <c r="BE21" s="390">
        <f t="shared" si="112"/>
        <v>2880</v>
      </c>
      <c r="BF21" s="390">
        <f t="shared" si="112"/>
        <v>2880</v>
      </c>
      <c r="BG21" s="390">
        <f t="shared" si="112"/>
        <v>2880</v>
      </c>
      <c r="BH21" s="390">
        <f t="shared" ref="BH21" si="113">BC19*$C$21</f>
        <v>5760</v>
      </c>
      <c r="BI21" s="390">
        <f t="shared" ref="BI21" si="114">BD19*$C$21</f>
        <v>2880</v>
      </c>
      <c r="BJ21" s="390">
        <f t="shared" ref="BJ21" si="115">BE19*$C$21</f>
        <v>5760</v>
      </c>
      <c r="BK21" s="390">
        <f t="shared" ref="BK21" si="116">BF19*$C$21</f>
        <v>8640</v>
      </c>
      <c r="BL21" s="390">
        <f t="shared" ref="BL21" si="117">BG19*$C$21</f>
        <v>5760</v>
      </c>
      <c r="BM21" s="392">
        <f t="shared" ref="BM21" si="118">BH19*$C$21</f>
        <v>8640</v>
      </c>
      <c r="BN21" s="389">
        <f t="shared" ref="BN21:BS21" si="119">BI19*$C$21</f>
        <v>11520</v>
      </c>
      <c r="BO21" s="390">
        <f t="shared" si="119"/>
        <v>8640</v>
      </c>
      <c r="BP21" s="390">
        <f t="shared" si="119"/>
        <v>11520</v>
      </c>
      <c r="BQ21" s="390">
        <f t="shared" si="119"/>
        <v>11520</v>
      </c>
      <c r="BR21" s="390">
        <f t="shared" si="119"/>
        <v>11520</v>
      </c>
      <c r="BS21" s="390">
        <f t="shared" si="119"/>
        <v>14400</v>
      </c>
      <c r="BT21" s="390">
        <f t="shared" ref="BT21" si="120">BO19*$C$21</f>
        <v>14400</v>
      </c>
      <c r="BU21" s="390">
        <f t="shared" ref="BU21" si="121">BP19*$C$21</f>
        <v>17280</v>
      </c>
      <c r="BV21" s="390">
        <f t="shared" ref="BV21" si="122">BQ19*$C$21</f>
        <v>17280</v>
      </c>
      <c r="BW21" s="390">
        <f t="shared" ref="BW21" si="123">BR19*$C$21</f>
        <v>20160</v>
      </c>
      <c r="BX21" s="390">
        <f t="shared" ref="BX21" si="124">BS19*$C$21</f>
        <v>23040</v>
      </c>
      <c r="BY21" s="392">
        <f t="shared" ref="BY21" si="125">BT19*$C$21</f>
        <v>23040</v>
      </c>
      <c r="BZ21" s="389">
        <f t="shared" ref="BZ21:CE21" si="126">BU19*$C$21</f>
        <v>25920</v>
      </c>
      <c r="CA21" s="390">
        <f t="shared" si="126"/>
        <v>28800</v>
      </c>
      <c r="CB21" s="390">
        <f t="shared" si="126"/>
        <v>31680</v>
      </c>
      <c r="CC21" s="390">
        <f t="shared" si="126"/>
        <v>34560</v>
      </c>
      <c r="CD21" s="390">
        <f t="shared" si="126"/>
        <v>37440</v>
      </c>
      <c r="CE21" s="390">
        <f t="shared" si="126"/>
        <v>40320</v>
      </c>
      <c r="CF21" s="390">
        <f t="shared" ref="CF21" si="127">CA19*$C$21</f>
        <v>43200</v>
      </c>
      <c r="CG21" s="390">
        <f t="shared" ref="CG21" si="128">CB19*$C$21</f>
        <v>48960</v>
      </c>
      <c r="CH21" s="390">
        <f t="shared" ref="CH21" si="129">CC19*$C$21</f>
        <v>51840</v>
      </c>
      <c r="CI21" s="390">
        <f t="shared" ref="CI21" si="130">CD19*$C$21</f>
        <v>57600</v>
      </c>
      <c r="CJ21" s="390">
        <f t="shared" ref="CJ21" si="131">CE19*$C$21</f>
        <v>63360</v>
      </c>
      <c r="CK21" s="392">
        <f t="shared" ref="CK21" si="132">CF19*$C$21</f>
        <v>69120</v>
      </c>
    </row>
    <row r="22" spans="2:194" ht="18" customHeight="1">
      <c r="B22" s="169" t="s">
        <v>117</v>
      </c>
      <c r="C22" s="643">
        <v>1120</v>
      </c>
      <c r="E22" s="30" t="s">
        <v>81</v>
      </c>
      <c r="F22" s="394">
        <v>0</v>
      </c>
      <c r="G22" s="394">
        <v>0</v>
      </c>
      <c r="H22" s="394">
        <f t="shared" ref="H22" si="133">F19*$C$22</f>
        <v>0</v>
      </c>
      <c r="I22" s="394">
        <f t="shared" ref="I22" si="134">G19*$C$22</f>
        <v>0</v>
      </c>
      <c r="J22" s="394">
        <f t="shared" ref="J22" si="135">H19*$C$22</f>
        <v>0</v>
      </c>
      <c r="K22" s="394">
        <f t="shared" ref="K22" si="136">I19*$C$22</f>
        <v>0</v>
      </c>
      <c r="L22" s="394">
        <f t="shared" ref="L22" si="137">J19*$C$22</f>
        <v>0</v>
      </c>
      <c r="M22" s="394">
        <f t="shared" ref="M22" si="138">K19*$C$22</f>
        <v>0</v>
      </c>
      <c r="N22" s="394">
        <f t="shared" ref="N22" si="139">L19*$C$22</f>
        <v>0</v>
      </c>
      <c r="O22" s="394">
        <f t="shared" ref="O22" si="140">M19*$C$22</f>
        <v>0</v>
      </c>
      <c r="P22" s="394">
        <f t="shared" ref="P22" si="141">N19*$C$22</f>
        <v>0</v>
      </c>
      <c r="Q22" s="395">
        <f t="shared" ref="Q22" si="142">O19*$C$22</f>
        <v>0</v>
      </c>
      <c r="R22" s="394">
        <v>0</v>
      </c>
      <c r="S22" s="394">
        <v>0</v>
      </c>
      <c r="T22" s="394">
        <f t="shared" ref="T22" si="143">R19*$C$22</f>
        <v>0</v>
      </c>
      <c r="U22" s="394">
        <f t="shared" ref="U22" si="144">S19*$C$22</f>
        <v>0</v>
      </c>
      <c r="V22" s="394">
        <f t="shared" ref="V22" si="145">T19*$C$22</f>
        <v>0</v>
      </c>
      <c r="W22" s="394">
        <f t="shared" ref="W22" si="146">U19*$C$22</f>
        <v>0</v>
      </c>
      <c r="X22" s="394">
        <f t="shared" ref="X22" si="147">V19*$C$22</f>
        <v>0</v>
      </c>
      <c r="Y22" s="394">
        <f t="shared" ref="Y22" si="148">W19*$C$22</f>
        <v>1120</v>
      </c>
      <c r="Z22" s="394">
        <f t="shared" ref="Z22" si="149">X19*$C$22</f>
        <v>0</v>
      </c>
      <c r="AA22" s="394">
        <f t="shared" ref="AA22" si="150">Y19*$C$22</f>
        <v>0</v>
      </c>
      <c r="AB22" s="394">
        <f t="shared" ref="AB22:CK22" si="151">Z19*$C$22</f>
        <v>0</v>
      </c>
      <c r="AC22" s="395">
        <f t="shared" si="151"/>
        <v>0</v>
      </c>
      <c r="AD22" s="393">
        <f t="shared" si="151"/>
        <v>0</v>
      </c>
      <c r="AE22" s="394">
        <f t="shared" si="151"/>
        <v>1120</v>
      </c>
      <c r="AF22" s="394">
        <f t="shared" si="151"/>
        <v>0</v>
      </c>
      <c r="AG22" s="394">
        <f t="shared" si="151"/>
        <v>0</v>
      </c>
      <c r="AH22" s="394">
        <f t="shared" si="151"/>
        <v>1120</v>
      </c>
      <c r="AI22" s="394">
        <f t="shared" si="151"/>
        <v>0</v>
      </c>
      <c r="AJ22" s="394">
        <f t="shared" si="151"/>
        <v>0</v>
      </c>
      <c r="AK22" s="394">
        <f t="shared" si="151"/>
        <v>1120</v>
      </c>
      <c r="AL22" s="394">
        <f t="shared" si="151"/>
        <v>0</v>
      </c>
      <c r="AM22" s="394">
        <f t="shared" si="151"/>
        <v>1120</v>
      </c>
      <c r="AN22" s="394">
        <f t="shared" si="151"/>
        <v>0</v>
      </c>
      <c r="AO22" s="395">
        <f t="shared" si="151"/>
        <v>1120</v>
      </c>
      <c r="AP22" s="393">
        <f t="shared" si="151"/>
        <v>0</v>
      </c>
      <c r="AQ22" s="394">
        <f t="shared" si="151"/>
        <v>1120</v>
      </c>
      <c r="AR22" s="394">
        <f t="shared" si="151"/>
        <v>1120</v>
      </c>
      <c r="AS22" s="394">
        <f t="shared" si="151"/>
        <v>1120</v>
      </c>
      <c r="AT22" s="394">
        <f t="shared" si="151"/>
        <v>1120</v>
      </c>
      <c r="AU22" s="394">
        <f t="shared" si="151"/>
        <v>1120</v>
      </c>
      <c r="AV22" s="394">
        <f t="shared" si="151"/>
        <v>1120</v>
      </c>
      <c r="AW22" s="394">
        <f t="shared" si="151"/>
        <v>1120</v>
      </c>
      <c r="AX22" s="394">
        <f t="shared" si="151"/>
        <v>1120</v>
      </c>
      <c r="AY22" s="394">
        <f t="shared" si="151"/>
        <v>1120</v>
      </c>
      <c r="AZ22" s="394">
        <f t="shared" si="151"/>
        <v>1120</v>
      </c>
      <c r="BA22" s="395">
        <f t="shared" si="151"/>
        <v>1120</v>
      </c>
      <c r="BB22" s="393">
        <f t="shared" si="151"/>
        <v>1120</v>
      </c>
      <c r="BC22" s="394">
        <f t="shared" si="151"/>
        <v>1120</v>
      </c>
      <c r="BD22" s="394">
        <f t="shared" si="151"/>
        <v>1120</v>
      </c>
      <c r="BE22" s="394">
        <f t="shared" si="151"/>
        <v>2240</v>
      </c>
      <c r="BF22" s="394">
        <f t="shared" si="151"/>
        <v>1120</v>
      </c>
      <c r="BG22" s="394">
        <f t="shared" si="151"/>
        <v>2240</v>
      </c>
      <c r="BH22" s="394">
        <f t="shared" si="151"/>
        <v>3360</v>
      </c>
      <c r="BI22" s="394">
        <f t="shared" si="151"/>
        <v>2240</v>
      </c>
      <c r="BJ22" s="394">
        <f t="shared" si="151"/>
        <v>3360</v>
      </c>
      <c r="BK22" s="394">
        <f t="shared" si="151"/>
        <v>4480</v>
      </c>
      <c r="BL22" s="394">
        <f t="shared" si="151"/>
        <v>3360</v>
      </c>
      <c r="BM22" s="395">
        <f t="shared" si="151"/>
        <v>4480</v>
      </c>
      <c r="BN22" s="393">
        <f t="shared" si="151"/>
        <v>4480</v>
      </c>
      <c r="BO22" s="394">
        <f t="shared" si="151"/>
        <v>4480</v>
      </c>
      <c r="BP22" s="394">
        <f t="shared" si="151"/>
        <v>5600</v>
      </c>
      <c r="BQ22" s="394">
        <f t="shared" si="151"/>
        <v>5600</v>
      </c>
      <c r="BR22" s="394">
        <f t="shared" si="151"/>
        <v>6720</v>
      </c>
      <c r="BS22" s="394">
        <f t="shared" si="151"/>
        <v>6720</v>
      </c>
      <c r="BT22" s="394">
        <f t="shared" si="151"/>
        <v>7840</v>
      </c>
      <c r="BU22" s="394">
        <f t="shared" si="151"/>
        <v>8960</v>
      </c>
      <c r="BV22" s="394">
        <f t="shared" si="151"/>
        <v>8960</v>
      </c>
      <c r="BW22" s="394">
        <f t="shared" si="151"/>
        <v>10080</v>
      </c>
      <c r="BX22" s="394">
        <f t="shared" si="151"/>
        <v>11200</v>
      </c>
      <c r="BY22" s="395">
        <f t="shared" si="151"/>
        <v>12320</v>
      </c>
      <c r="BZ22" s="393">
        <f t="shared" si="151"/>
        <v>13440</v>
      </c>
      <c r="CA22" s="394">
        <f t="shared" si="151"/>
        <v>14560</v>
      </c>
      <c r="CB22" s="394">
        <f t="shared" si="151"/>
        <v>15680</v>
      </c>
      <c r="CC22" s="394">
        <f t="shared" si="151"/>
        <v>16800</v>
      </c>
      <c r="CD22" s="394">
        <f t="shared" si="151"/>
        <v>19040</v>
      </c>
      <c r="CE22" s="394">
        <f t="shared" si="151"/>
        <v>20160</v>
      </c>
      <c r="CF22" s="394">
        <f t="shared" si="151"/>
        <v>22400</v>
      </c>
      <c r="CG22" s="394">
        <f t="shared" si="151"/>
        <v>24640</v>
      </c>
      <c r="CH22" s="394">
        <f t="shared" si="151"/>
        <v>26880</v>
      </c>
      <c r="CI22" s="394">
        <f t="shared" si="151"/>
        <v>30240</v>
      </c>
      <c r="CJ22" s="394">
        <f t="shared" si="151"/>
        <v>32480</v>
      </c>
      <c r="CK22" s="395">
        <f t="shared" si="151"/>
        <v>35840</v>
      </c>
    </row>
    <row r="23" spans="2:194" ht="18" customHeight="1" thickBot="1">
      <c r="B23" s="169"/>
      <c r="C23" s="172"/>
      <c r="E23" s="654" t="s">
        <v>58</v>
      </c>
      <c r="F23" s="396">
        <f>SUM(F20:F22)</f>
        <v>0</v>
      </c>
      <c r="G23" s="397">
        <f t="shared" ref="G23:Q23" si="152">SUM(G20:G22)</f>
        <v>0</v>
      </c>
      <c r="H23" s="397">
        <f t="shared" si="152"/>
        <v>0</v>
      </c>
      <c r="I23" s="397">
        <f t="shared" si="152"/>
        <v>0</v>
      </c>
      <c r="J23" s="397">
        <f t="shared" si="152"/>
        <v>0</v>
      </c>
      <c r="K23" s="397">
        <f t="shared" si="152"/>
        <v>0</v>
      </c>
      <c r="L23" s="397">
        <f t="shared" si="152"/>
        <v>0</v>
      </c>
      <c r="M23" s="397">
        <f t="shared" si="152"/>
        <v>0</v>
      </c>
      <c r="N23" s="397">
        <f t="shared" si="152"/>
        <v>0</v>
      </c>
      <c r="O23" s="397">
        <f t="shared" si="152"/>
        <v>0</v>
      </c>
      <c r="P23" s="397">
        <f t="shared" si="152"/>
        <v>0</v>
      </c>
      <c r="Q23" s="398">
        <f t="shared" si="152"/>
        <v>0</v>
      </c>
      <c r="R23" s="396">
        <f>SUM(R20:R22)</f>
        <v>0</v>
      </c>
      <c r="S23" s="397">
        <f t="shared" ref="S23:CD23" si="153">SUM(S20:S22)</f>
        <v>0</v>
      </c>
      <c r="T23" s="397">
        <f t="shared" si="153"/>
        <v>0</v>
      </c>
      <c r="U23" s="397">
        <f t="shared" si="153"/>
        <v>0</v>
      </c>
      <c r="V23" s="397">
        <f t="shared" si="153"/>
        <v>0</v>
      </c>
      <c r="W23" s="397">
        <f t="shared" si="153"/>
        <v>3840</v>
      </c>
      <c r="X23" s="397">
        <f t="shared" si="153"/>
        <v>0</v>
      </c>
      <c r="Y23" s="397">
        <f t="shared" si="153"/>
        <v>1120</v>
      </c>
      <c r="Z23" s="397">
        <f t="shared" si="153"/>
        <v>0</v>
      </c>
      <c r="AA23" s="397">
        <f t="shared" si="153"/>
        <v>0</v>
      </c>
      <c r="AB23" s="397">
        <f t="shared" si="153"/>
        <v>2880</v>
      </c>
      <c r="AC23" s="398">
        <f t="shared" si="153"/>
        <v>3840</v>
      </c>
      <c r="AD23" s="396">
        <f t="shared" si="153"/>
        <v>0</v>
      </c>
      <c r="AE23" s="397">
        <f t="shared" si="153"/>
        <v>1120</v>
      </c>
      <c r="AF23" s="397">
        <f t="shared" si="153"/>
        <v>3840</v>
      </c>
      <c r="AG23" s="397">
        <f t="shared" si="153"/>
        <v>0</v>
      </c>
      <c r="AH23" s="397">
        <f t="shared" si="153"/>
        <v>4000</v>
      </c>
      <c r="AI23" s="397">
        <f t="shared" si="153"/>
        <v>3840</v>
      </c>
      <c r="AJ23" s="397">
        <f t="shared" si="153"/>
        <v>0</v>
      </c>
      <c r="AK23" s="397">
        <f t="shared" si="153"/>
        <v>7840</v>
      </c>
      <c r="AL23" s="397">
        <f t="shared" si="153"/>
        <v>0</v>
      </c>
      <c r="AM23" s="397">
        <f t="shared" si="153"/>
        <v>4960</v>
      </c>
      <c r="AN23" s="397">
        <f t="shared" si="153"/>
        <v>2880</v>
      </c>
      <c r="AO23" s="398">
        <f t="shared" si="153"/>
        <v>4960</v>
      </c>
      <c r="AP23" s="396">
        <f t="shared" si="153"/>
        <v>6720</v>
      </c>
      <c r="AQ23" s="397">
        <f t="shared" si="153"/>
        <v>4960</v>
      </c>
      <c r="AR23" s="397">
        <f t="shared" si="153"/>
        <v>7840</v>
      </c>
      <c r="AS23" s="397">
        <f t="shared" si="153"/>
        <v>4960</v>
      </c>
      <c r="AT23" s="397">
        <f t="shared" si="153"/>
        <v>7840</v>
      </c>
      <c r="AU23" s="397">
        <f t="shared" si="153"/>
        <v>7840</v>
      </c>
      <c r="AV23" s="397">
        <f t="shared" si="153"/>
        <v>7840</v>
      </c>
      <c r="AW23" s="397">
        <f t="shared" si="153"/>
        <v>7840</v>
      </c>
      <c r="AX23" s="397">
        <f t="shared" si="153"/>
        <v>7840</v>
      </c>
      <c r="AY23" s="397">
        <f t="shared" si="153"/>
        <v>7840</v>
      </c>
      <c r="AZ23" s="397">
        <f t="shared" si="153"/>
        <v>7840</v>
      </c>
      <c r="BA23" s="398">
        <f t="shared" si="153"/>
        <v>7840</v>
      </c>
      <c r="BB23" s="396">
        <f t="shared" si="153"/>
        <v>7840</v>
      </c>
      <c r="BC23" s="397">
        <f t="shared" si="153"/>
        <v>11680</v>
      </c>
      <c r="BD23" s="397">
        <f t="shared" si="153"/>
        <v>7840</v>
      </c>
      <c r="BE23" s="397">
        <f t="shared" si="153"/>
        <v>12800</v>
      </c>
      <c r="BF23" s="397">
        <f t="shared" si="153"/>
        <v>15520</v>
      </c>
      <c r="BG23" s="397">
        <f t="shared" si="153"/>
        <v>12800</v>
      </c>
      <c r="BH23" s="397">
        <f t="shared" si="153"/>
        <v>20640</v>
      </c>
      <c r="BI23" s="397">
        <f t="shared" si="153"/>
        <v>20480</v>
      </c>
      <c r="BJ23" s="397">
        <f t="shared" si="153"/>
        <v>20640</v>
      </c>
      <c r="BK23" s="397">
        <f t="shared" si="153"/>
        <v>28480</v>
      </c>
      <c r="BL23" s="397">
        <f t="shared" si="153"/>
        <v>24480</v>
      </c>
      <c r="BM23" s="398">
        <f t="shared" si="153"/>
        <v>28480</v>
      </c>
      <c r="BN23" s="396">
        <f t="shared" si="153"/>
        <v>35200</v>
      </c>
      <c r="BO23" s="397">
        <f t="shared" si="153"/>
        <v>32320</v>
      </c>
      <c r="BP23" s="397">
        <f t="shared" si="153"/>
        <v>40160</v>
      </c>
      <c r="BQ23" s="397">
        <f t="shared" si="153"/>
        <v>40160</v>
      </c>
      <c r="BR23" s="397">
        <f t="shared" si="153"/>
        <v>45120</v>
      </c>
      <c r="BS23" s="397">
        <f t="shared" si="153"/>
        <v>51840</v>
      </c>
      <c r="BT23" s="397">
        <f t="shared" si="153"/>
        <v>52960</v>
      </c>
      <c r="BU23" s="397">
        <f t="shared" si="153"/>
        <v>60800</v>
      </c>
      <c r="BV23" s="397">
        <f t="shared" si="153"/>
        <v>64640</v>
      </c>
      <c r="BW23" s="397">
        <f t="shared" si="153"/>
        <v>72480</v>
      </c>
      <c r="BX23" s="397">
        <f t="shared" si="153"/>
        <v>80320</v>
      </c>
      <c r="BY23" s="398">
        <f t="shared" si="153"/>
        <v>85280</v>
      </c>
      <c r="BZ23" s="396">
        <f t="shared" si="153"/>
        <v>93120</v>
      </c>
      <c r="CA23" s="397">
        <f t="shared" si="153"/>
        <v>100960</v>
      </c>
      <c r="CB23" s="397">
        <f t="shared" si="153"/>
        <v>112640</v>
      </c>
      <c r="CC23" s="397">
        <f t="shared" si="153"/>
        <v>120480</v>
      </c>
      <c r="CD23" s="397">
        <f t="shared" si="153"/>
        <v>133280</v>
      </c>
      <c r="CE23" s="397">
        <f t="shared" ref="CE23:CK23" si="154">SUM(CE20:CE22)</f>
        <v>144960</v>
      </c>
      <c r="CF23" s="397">
        <f t="shared" si="154"/>
        <v>157760</v>
      </c>
      <c r="CG23" s="397">
        <f t="shared" si="154"/>
        <v>177280</v>
      </c>
      <c r="CH23" s="397">
        <f t="shared" si="154"/>
        <v>190080</v>
      </c>
      <c r="CI23" s="397">
        <f t="shared" si="154"/>
        <v>210720</v>
      </c>
      <c r="CJ23" s="397">
        <f t="shared" si="154"/>
        <v>230240</v>
      </c>
      <c r="CK23" s="398">
        <f t="shared" si="154"/>
        <v>254720</v>
      </c>
    </row>
    <row r="24" spans="2:194" ht="18" customHeight="1" thickBot="1">
      <c r="B24" s="169"/>
      <c r="C24" s="172"/>
      <c r="E24" s="655" t="s">
        <v>225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  <c r="L24" s="507">
        <v>0</v>
      </c>
      <c r="M24" s="507">
        <v>0</v>
      </c>
      <c r="N24" s="507">
        <v>0</v>
      </c>
      <c r="O24" s="507">
        <v>0</v>
      </c>
      <c r="P24" s="507">
        <v>0</v>
      </c>
      <c r="Q24" s="507">
        <v>0</v>
      </c>
      <c r="R24" s="507">
        <v>0</v>
      </c>
      <c r="S24" s="507">
        <v>0</v>
      </c>
      <c r="T24" s="507">
        <v>0</v>
      </c>
      <c r="U24" s="507">
        <v>0</v>
      </c>
      <c r="V24" s="507">
        <v>0</v>
      </c>
      <c r="W24" s="507">
        <v>0</v>
      </c>
      <c r="X24" s="507">
        <v>0</v>
      </c>
      <c r="Y24" s="507">
        <v>0</v>
      </c>
      <c r="Z24" s="507">
        <v>0</v>
      </c>
      <c r="AA24" s="507">
        <v>0</v>
      </c>
      <c r="AB24" s="507">
        <v>0</v>
      </c>
      <c r="AC24" s="507">
        <v>0</v>
      </c>
      <c r="AD24" s="507">
        <v>0</v>
      </c>
      <c r="AE24" s="507">
        <v>0</v>
      </c>
      <c r="AF24" s="507">
        <v>0</v>
      </c>
      <c r="AG24" s="507">
        <v>0</v>
      </c>
      <c r="AH24" s="507">
        <v>0</v>
      </c>
      <c r="AI24" s="507">
        <v>0</v>
      </c>
      <c r="AJ24" s="507">
        <v>0</v>
      </c>
      <c r="AK24" s="507">
        <v>0</v>
      </c>
      <c r="AL24" s="507">
        <v>0</v>
      </c>
      <c r="AM24" s="507">
        <v>0</v>
      </c>
      <c r="AN24" s="507">
        <v>0</v>
      </c>
      <c r="AO24" s="507">
        <v>0</v>
      </c>
      <c r="AP24" s="507">
        <v>0</v>
      </c>
      <c r="AQ24" s="507">
        <v>0</v>
      </c>
      <c r="AR24" s="507">
        <v>0</v>
      </c>
      <c r="AS24" s="507">
        <v>0</v>
      </c>
      <c r="AT24" s="507">
        <v>0</v>
      </c>
      <c r="AU24" s="507">
        <v>0</v>
      </c>
      <c r="AV24" s="507">
        <v>0</v>
      </c>
      <c r="AW24" s="507">
        <v>0</v>
      </c>
      <c r="AX24" s="507">
        <v>0</v>
      </c>
      <c r="AY24" s="507">
        <v>0</v>
      </c>
      <c r="AZ24" s="507">
        <v>0</v>
      </c>
      <c r="BA24" s="507">
        <v>0</v>
      </c>
      <c r="BB24" s="507">
        <v>0</v>
      </c>
      <c r="BC24" s="507">
        <v>0</v>
      </c>
      <c r="BD24" s="507">
        <v>0</v>
      </c>
      <c r="BE24" s="507">
        <v>0</v>
      </c>
      <c r="BF24" s="507">
        <v>0</v>
      </c>
      <c r="BG24" s="507">
        <v>0</v>
      </c>
      <c r="BH24" s="507">
        <v>0</v>
      </c>
      <c r="BI24" s="507">
        <v>0</v>
      </c>
      <c r="BJ24" s="507">
        <v>0</v>
      </c>
      <c r="BK24" s="507">
        <v>0</v>
      </c>
      <c r="BL24" s="507">
        <v>0</v>
      </c>
      <c r="BM24" s="507">
        <v>0</v>
      </c>
      <c r="BN24" s="507">
        <v>0</v>
      </c>
      <c r="BO24" s="507">
        <v>0</v>
      </c>
      <c r="BP24" s="507">
        <v>0</v>
      </c>
      <c r="BQ24" s="507">
        <v>0</v>
      </c>
      <c r="BR24" s="507">
        <v>0</v>
      </c>
      <c r="BS24" s="507">
        <v>0</v>
      </c>
      <c r="BT24" s="507">
        <v>0</v>
      </c>
      <c r="BU24" s="507">
        <v>0</v>
      </c>
      <c r="BV24" s="507">
        <v>0</v>
      </c>
      <c r="BW24" s="507">
        <v>0</v>
      </c>
      <c r="BX24" s="507">
        <v>0</v>
      </c>
      <c r="BY24" s="507">
        <v>0</v>
      </c>
      <c r="BZ24" s="507">
        <v>0</v>
      </c>
      <c r="CA24" s="507">
        <v>0</v>
      </c>
      <c r="CB24" s="507">
        <v>0</v>
      </c>
      <c r="CC24" s="507">
        <v>0</v>
      </c>
      <c r="CD24" s="507">
        <v>0</v>
      </c>
      <c r="CE24" s="507">
        <v>0</v>
      </c>
      <c r="CF24" s="507">
        <v>0</v>
      </c>
      <c r="CG24" s="507">
        <v>0</v>
      </c>
      <c r="CH24" s="507">
        <v>0</v>
      </c>
      <c r="CI24" s="507">
        <v>0</v>
      </c>
      <c r="CJ24" s="507">
        <v>0</v>
      </c>
      <c r="CK24" s="508">
        <v>0</v>
      </c>
    </row>
    <row r="25" spans="2:194" ht="17" thickBot="1">
      <c r="B25" s="169"/>
      <c r="C25" s="172"/>
      <c r="F25" s="108"/>
      <c r="Q25" s="109"/>
      <c r="R25" s="108"/>
      <c r="AC25" s="109"/>
      <c r="AD25" s="108"/>
      <c r="AO25" s="109"/>
      <c r="AP25" s="108"/>
      <c r="BA25" s="109"/>
      <c r="BB25" s="108"/>
      <c r="BM25" s="109"/>
      <c r="BN25" s="108"/>
      <c r="BY25" s="109"/>
      <c r="BZ25" s="108"/>
      <c r="CK25" s="109"/>
    </row>
    <row r="26" spans="2:194" ht="18" customHeight="1" thickBot="1">
      <c r="B26" s="169"/>
      <c r="C26" s="172"/>
      <c r="E26" s="83" t="s">
        <v>154</v>
      </c>
      <c r="F26" s="108"/>
      <c r="Q26" s="109"/>
      <c r="R26" s="108"/>
      <c r="AC26" s="109"/>
      <c r="AD26" s="108"/>
      <c r="AO26" s="109"/>
      <c r="AP26" s="108"/>
      <c r="BA26" s="109"/>
      <c r="BB26" s="108"/>
      <c r="BM26" s="109"/>
      <c r="BN26" s="108"/>
      <c r="BY26" s="109"/>
      <c r="BZ26" s="108"/>
      <c r="CK26" s="109"/>
    </row>
    <row r="27" spans="2:194" ht="18" customHeight="1">
      <c r="B27" s="131" t="s">
        <v>74</v>
      </c>
      <c r="C27" s="173">
        <v>2</v>
      </c>
      <c r="E27" s="82" t="s">
        <v>51</v>
      </c>
      <c r="F27" s="84">
        <v>0</v>
      </c>
      <c r="G27" s="85">
        <v>0</v>
      </c>
      <c r="H27" s="85">
        <v>0</v>
      </c>
      <c r="I27" s="85">
        <v>0</v>
      </c>
      <c r="J27" s="85">
        <f t="shared" ref="J27:L27" ca="1" si="155">ROUND(I27+OFFSET(J19,0,($C$27*-1))-OFFSET(J13,0,($C$13*-1)),0)</f>
        <v>0</v>
      </c>
      <c r="K27" s="85">
        <f t="shared" ca="1" si="155"/>
        <v>0</v>
      </c>
      <c r="L27" s="85">
        <f t="shared" ca="1" si="155"/>
        <v>0</v>
      </c>
      <c r="M27" s="85">
        <f t="shared" ref="M27" ca="1" si="156">ROUND(L27+OFFSET(M19,0,($C$27*-1))-OFFSET(M13,0,($C$13*-1)),0)</f>
        <v>0</v>
      </c>
      <c r="N27" s="85">
        <f t="shared" ref="N27" ca="1" si="157">ROUND(M27+OFFSET(N19,0,($C$27*-1))-OFFSET(N13,0,($C$13*-1)),0)</f>
        <v>0</v>
      </c>
      <c r="O27" s="85">
        <f t="shared" ref="O27" ca="1" si="158">ROUND(N27+OFFSET(O19,0,($C$27*-1))-OFFSET(O13,0,($C$13*-1)),0)</f>
        <v>0</v>
      </c>
      <c r="P27" s="85">
        <f t="shared" ref="P27" ca="1" si="159">ROUND(O27+OFFSET(P19,0,($C$27*-1))-OFFSET(P13,0,($C$13*-1)),0)</f>
        <v>0</v>
      </c>
      <c r="Q27" s="85">
        <f t="shared" ref="Q27:R27" ca="1" si="160">ROUND(P27+OFFSET(Q19,0,($C$27*-1))-OFFSET(Q13,0,($C$13*-1)),0)</f>
        <v>0</v>
      </c>
      <c r="R27" s="85">
        <f t="shared" ca="1" si="160"/>
        <v>0</v>
      </c>
      <c r="S27" s="85">
        <f t="shared" ref="S27" ca="1" si="161">ROUND(R27+OFFSET(S19,0,($C$27*-1))-OFFSET(S13,0,($C$13*-1)),0)</f>
        <v>0</v>
      </c>
      <c r="T27" s="85">
        <f t="shared" ref="T27" ca="1" si="162">ROUND(S27+OFFSET(T19,0,($C$27*-1))-OFFSET(T13,0,($C$13*-1)),0)</f>
        <v>0</v>
      </c>
      <c r="U27" s="85">
        <f t="shared" ref="U27" ca="1" si="163">ROUND(T27+OFFSET(U19,0,($C$27*-1))-OFFSET(U13,0,($C$13*-1)),0)</f>
        <v>0</v>
      </c>
      <c r="V27" s="85">
        <f t="shared" ref="V27" ca="1" si="164">ROUND(U27+OFFSET(V19,0,($C$27*-1))-OFFSET(V13,0,($C$13*-1)),0)</f>
        <v>0</v>
      </c>
      <c r="W27" s="85">
        <f t="shared" ref="W27" ca="1" si="165">ROUND(V27+OFFSET(W19,0,($C$27*-1))-OFFSET(W13,0,($C$13*-1)),0)</f>
        <v>0</v>
      </c>
      <c r="X27" s="85">
        <f t="shared" ref="X27" ca="1" si="166">ROUND(W27+OFFSET(X19,0,($C$27*-1))-OFFSET(X13,0,($C$13*-1)),0)</f>
        <v>0</v>
      </c>
      <c r="Y27" s="85">
        <f t="shared" ref="Y27" ca="1" si="167">ROUND(X27+OFFSET(Y19,0,($C$27*-1))-OFFSET(Y13,0,($C$13*-1)),0)</f>
        <v>1</v>
      </c>
      <c r="Z27" s="85">
        <f t="shared" ref="Z27" ca="1" si="168">ROUND(Y27+OFFSET(Z19,0,($C$27*-1))-OFFSET(Z13,0,($C$13*-1)),0)</f>
        <v>1</v>
      </c>
      <c r="AA27" s="85">
        <f t="shared" ref="AA27" ca="1" si="169">ROUND(Z27+OFFSET(AA19,0,($C$27*-1))-OFFSET(AA13,0,($C$13*-1)),0)</f>
        <v>1</v>
      </c>
      <c r="AB27" s="85">
        <f t="shared" ref="AB27:AC27" ca="1" si="170">ROUND(AA27+OFFSET(AB19,0,($C$27*-1))-OFFSET(AB13,0,($C$13*-1)),0)</f>
        <v>1</v>
      </c>
      <c r="AC27" s="184">
        <f t="shared" ca="1" si="170"/>
        <v>1</v>
      </c>
      <c r="AD27" s="85">
        <f t="shared" ref="AD27" ca="1" si="171">ROUND(AC27+OFFSET(AD19,0,($C$27*-1))-OFFSET(AD13,0,($C$13*-1)),0)</f>
        <v>1</v>
      </c>
      <c r="AE27" s="85">
        <f t="shared" ref="AE27" ca="1" si="172">ROUND(AD27+OFFSET(AE19,0,($C$27*-1))-OFFSET(AE13,0,($C$13*-1)),0)</f>
        <v>2</v>
      </c>
      <c r="AF27" s="85">
        <f t="shared" ref="AF27" ca="1" si="173">ROUND(AE27+OFFSET(AF19,0,($C$27*-1))-OFFSET(AF13,0,($C$13*-1)),0)</f>
        <v>2</v>
      </c>
      <c r="AG27" s="85">
        <f t="shared" ref="AG27" ca="1" si="174">ROUND(AF27+OFFSET(AG19,0,($C$27*-1))-OFFSET(AG13,0,($C$13*-1)),0)</f>
        <v>2</v>
      </c>
      <c r="AH27" s="85">
        <f ca="1">ROUND(AG27+OFFSET(AH19,0,($C$27*-1))-OFFSET(AH13,0,($C$13*-1)),0)</f>
        <v>3</v>
      </c>
      <c r="AI27" s="85">
        <f t="shared" ref="AI27:CK27" ca="1" si="175">ROUND(AH27+OFFSET(AI19,0,($C$27*-1))-OFFSET(AI13,0,($C$13*-1)),0)</f>
        <v>3</v>
      </c>
      <c r="AJ27" s="85">
        <f t="shared" ca="1" si="175"/>
        <v>3</v>
      </c>
      <c r="AK27" s="85">
        <f t="shared" ca="1" si="175"/>
        <v>4</v>
      </c>
      <c r="AL27" s="85">
        <f t="shared" ca="1" si="175"/>
        <v>4</v>
      </c>
      <c r="AM27" s="85">
        <f t="shared" ca="1" si="175"/>
        <v>5</v>
      </c>
      <c r="AN27" s="85">
        <f t="shared" ca="1" si="175"/>
        <v>5</v>
      </c>
      <c r="AO27" s="184">
        <f t="shared" ca="1" si="175"/>
        <v>6</v>
      </c>
      <c r="AP27" s="84">
        <f t="shared" ca="1" si="175"/>
        <v>6</v>
      </c>
      <c r="AQ27" s="85">
        <f t="shared" ca="1" si="175"/>
        <v>7</v>
      </c>
      <c r="AR27" s="85">
        <f t="shared" ca="1" si="175"/>
        <v>8</v>
      </c>
      <c r="AS27" s="85">
        <f t="shared" ca="1" si="175"/>
        <v>9</v>
      </c>
      <c r="AT27" s="85">
        <f t="shared" ca="1" si="175"/>
        <v>10</v>
      </c>
      <c r="AU27" s="85">
        <f t="shared" ca="1" si="175"/>
        <v>11</v>
      </c>
      <c r="AV27" s="85">
        <f t="shared" ca="1" si="175"/>
        <v>12</v>
      </c>
      <c r="AW27" s="85">
        <f t="shared" ca="1" si="175"/>
        <v>13</v>
      </c>
      <c r="AX27" s="85">
        <f t="shared" ca="1" si="175"/>
        <v>14</v>
      </c>
      <c r="AY27" s="85">
        <f t="shared" ca="1" si="175"/>
        <v>15</v>
      </c>
      <c r="AZ27" s="85">
        <f t="shared" ca="1" si="175"/>
        <v>16</v>
      </c>
      <c r="BA27" s="184">
        <f t="shared" ca="1" si="175"/>
        <v>17</v>
      </c>
      <c r="BB27" s="84">
        <f t="shared" ca="1" si="175"/>
        <v>18</v>
      </c>
      <c r="BC27" s="85">
        <f t="shared" ca="1" si="175"/>
        <v>19</v>
      </c>
      <c r="BD27" s="85">
        <f t="shared" ca="1" si="175"/>
        <v>20</v>
      </c>
      <c r="BE27" s="85">
        <f t="shared" ca="1" si="175"/>
        <v>22</v>
      </c>
      <c r="BF27" s="85">
        <f t="shared" ca="1" si="175"/>
        <v>22</v>
      </c>
      <c r="BG27" s="85">
        <f t="shared" ca="1" si="175"/>
        <v>23</v>
      </c>
      <c r="BH27" s="85">
        <f t="shared" ca="1" si="175"/>
        <v>25</v>
      </c>
      <c r="BI27" s="85">
        <f t="shared" ca="1" si="175"/>
        <v>26</v>
      </c>
      <c r="BJ27" s="85">
        <f t="shared" ca="1" si="175"/>
        <v>28</v>
      </c>
      <c r="BK27" s="85">
        <f t="shared" ca="1" si="175"/>
        <v>31</v>
      </c>
      <c r="BL27" s="85">
        <f t="shared" ca="1" si="175"/>
        <v>33</v>
      </c>
      <c r="BM27" s="184">
        <f t="shared" ca="1" si="175"/>
        <v>36</v>
      </c>
      <c r="BN27" s="84">
        <f t="shared" ca="1" si="175"/>
        <v>39</v>
      </c>
      <c r="BO27" s="85">
        <f t="shared" ca="1" si="175"/>
        <v>42</v>
      </c>
      <c r="BP27" s="85">
        <f t="shared" ca="1" si="175"/>
        <v>46</v>
      </c>
      <c r="BQ27" s="85">
        <f t="shared" ca="1" si="175"/>
        <v>50</v>
      </c>
      <c r="BR27" s="85">
        <f t="shared" ca="1" si="175"/>
        <v>54</v>
      </c>
      <c r="BS27" s="85">
        <f t="shared" ca="1" si="175"/>
        <v>58</v>
      </c>
      <c r="BT27" s="85">
        <f t="shared" ca="1" si="175"/>
        <v>63</v>
      </c>
      <c r="BU27" s="85">
        <f t="shared" ca="1" si="175"/>
        <v>69</v>
      </c>
      <c r="BV27" s="85">
        <f t="shared" ca="1" si="175"/>
        <v>75</v>
      </c>
      <c r="BW27" s="85">
        <f t="shared" ca="1" si="175"/>
        <v>82</v>
      </c>
      <c r="BX27" s="85">
        <f t="shared" ca="1" si="175"/>
        <v>89</v>
      </c>
      <c r="BY27" s="184">
        <f t="shared" ca="1" si="175"/>
        <v>97</v>
      </c>
      <c r="BZ27" s="84">
        <f t="shared" ca="1" si="175"/>
        <v>106</v>
      </c>
      <c r="CA27" s="85">
        <f t="shared" ca="1" si="175"/>
        <v>115</v>
      </c>
      <c r="CB27" s="85">
        <f t="shared" ca="1" si="175"/>
        <v>125</v>
      </c>
      <c r="CC27" s="85">
        <f t="shared" ca="1" si="175"/>
        <v>136</v>
      </c>
      <c r="CD27" s="85">
        <f t="shared" ca="1" si="175"/>
        <v>148</v>
      </c>
      <c r="CE27" s="85">
        <f t="shared" ca="1" si="175"/>
        <v>161</v>
      </c>
      <c r="CF27" s="85">
        <f t="shared" ca="1" si="175"/>
        <v>175</v>
      </c>
      <c r="CG27" s="85">
        <f t="shared" ca="1" si="175"/>
        <v>191</v>
      </c>
      <c r="CH27" s="85">
        <f t="shared" ca="1" si="175"/>
        <v>208</v>
      </c>
      <c r="CI27" s="85">
        <f t="shared" ca="1" si="175"/>
        <v>228</v>
      </c>
      <c r="CJ27" s="85">
        <f t="shared" ca="1" si="175"/>
        <v>249</v>
      </c>
      <c r="CK27" s="184">
        <f t="shared" ca="1" si="175"/>
        <v>272</v>
      </c>
    </row>
    <row r="28" spans="2:194" ht="18" customHeight="1">
      <c r="B28" s="204" t="s">
        <v>123</v>
      </c>
      <c r="C28" s="644">
        <v>40</v>
      </c>
      <c r="E28" s="58" t="s">
        <v>84</v>
      </c>
      <c r="F28" s="17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0"/>
      <c r="S28" s="171"/>
      <c r="T28" s="171"/>
      <c r="U28" s="171"/>
      <c r="V28" s="171"/>
      <c r="W28" s="171"/>
      <c r="X28" s="199">
        <f>$C$28</f>
        <v>40</v>
      </c>
      <c r="Y28" s="199">
        <f t="shared" ref="Y28:CJ28" si="176">$C$28</f>
        <v>40</v>
      </c>
      <c r="Z28" s="199">
        <f t="shared" si="176"/>
        <v>40</v>
      </c>
      <c r="AA28" s="199">
        <f t="shared" si="176"/>
        <v>40</v>
      </c>
      <c r="AB28" s="199">
        <f t="shared" si="176"/>
        <v>40</v>
      </c>
      <c r="AC28" s="200">
        <f t="shared" si="176"/>
        <v>40</v>
      </c>
      <c r="AD28" s="201">
        <f t="shared" si="176"/>
        <v>40</v>
      </c>
      <c r="AE28" s="199">
        <f t="shared" si="176"/>
        <v>40</v>
      </c>
      <c r="AF28" s="199">
        <f t="shared" si="176"/>
        <v>40</v>
      </c>
      <c r="AG28" s="199">
        <f t="shared" si="176"/>
        <v>40</v>
      </c>
      <c r="AH28" s="199">
        <f t="shared" si="176"/>
        <v>40</v>
      </c>
      <c r="AI28" s="199">
        <f t="shared" si="176"/>
        <v>40</v>
      </c>
      <c r="AJ28" s="199">
        <f t="shared" si="176"/>
        <v>40</v>
      </c>
      <c r="AK28" s="199">
        <f t="shared" si="176"/>
        <v>40</v>
      </c>
      <c r="AL28" s="199">
        <f t="shared" si="176"/>
        <v>40</v>
      </c>
      <c r="AM28" s="199">
        <f t="shared" si="176"/>
        <v>40</v>
      </c>
      <c r="AN28" s="199">
        <f t="shared" si="176"/>
        <v>40</v>
      </c>
      <c r="AO28" s="200">
        <f t="shared" si="176"/>
        <v>40</v>
      </c>
      <c r="AP28" s="201">
        <f t="shared" si="176"/>
        <v>40</v>
      </c>
      <c r="AQ28" s="199">
        <f t="shared" si="176"/>
        <v>40</v>
      </c>
      <c r="AR28" s="199">
        <f t="shared" si="176"/>
        <v>40</v>
      </c>
      <c r="AS28" s="199">
        <f t="shared" si="176"/>
        <v>40</v>
      </c>
      <c r="AT28" s="199">
        <f t="shared" si="176"/>
        <v>40</v>
      </c>
      <c r="AU28" s="199">
        <f t="shared" si="176"/>
        <v>40</v>
      </c>
      <c r="AV28" s="199">
        <f t="shared" si="176"/>
        <v>40</v>
      </c>
      <c r="AW28" s="199">
        <f t="shared" si="176"/>
        <v>40</v>
      </c>
      <c r="AX28" s="199">
        <f t="shared" si="176"/>
        <v>40</v>
      </c>
      <c r="AY28" s="199">
        <f t="shared" si="176"/>
        <v>40</v>
      </c>
      <c r="AZ28" s="199">
        <f t="shared" si="176"/>
        <v>40</v>
      </c>
      <c r="BA28" s="200">
        <f t="shared" si="176"/>
        <v>40</v>
      </c>
      <c r="BB28" s="201">
        <f t="shared" si="176"/>
        <v>40</v>
      </c>
      <c r="BC28" s="199">
        <f t="shared" si="176"/>
        <v>40</v>
      </c>
      <c r="BD28" s="199">
        <f t="shared" si="176"/>
        <v>40</v>
      </c>
      <c r="BE28" s="199">
        <f t="shared" si="176"/>
        <v>40</v>
      </c>
      <c r="BF28" s="199">
        <f t="shared" si="176"/>
        <v>40</v>
      </c>
      <c r="BG28" s="199">
        <f t="shared" si="176"/>
        <v>40</v>
      </c>
      <c r="BH28" s="199">
        <f t="shared" si="176"/>
        <v>40</v>
      </c>
      <c r="BI28" s="199">
        <f t="shared" si="176"/>
        <v>40</v>
      </c>
      <c r="BJ28" s="199">
        <f t="shared" si="176"/>
        <v>40</v>
      </c>
      <c r="BK28" s="199">
        <f t="shared" si="176"/>
        <v>40</v>
      </c>
      <c r="BL28" s="199">
        <f t="shared" si="176"/>
        <v>40</v>
      </c>
      <c r="BM28" s="200">
        <f t="shared" si="176"/>
        <v>40</v>
      </c>
      <c r="BN28" s="201">
        <f t="shared" si="176"/>
        <v>40</v>
      </c>
      <c r="BO28" s="199">
        <f t="shared" si="176"/>
        <v>40</v>
      </c>
      <c r="BP28" s="199">
        <f t="shared" si="176"/>
        <v>40</v>
      </c>
      <c r="BQ28" s="199">
        <f t="shared" si="176"/>
        <v>40</v>
      </c>
      <c r="BR28" s="199">
        <f t="shared" si="176"/>
        <v>40</v>
      </c>
      <c r="BS28" s="199">
        <f t="shared" si="176"/>
        <v>40</v>
      </c>
      <c r="BT28" s="199">
        <f t="shared" si="176"/>
        <v>40</v>
      </c>
      <c r="BU28" s="199">
        <f t="shared" si="176"/>
        <v>40</v>
      </c>
      <c r="BV28" s="199">
        <f t="shared" si="176"/>
        <v>40</v>
      </c>
      <c r="BW28" s="199">
        <f t="shared" si="176"/>
        <v>40</v>
      </c>
      <c r="BX28" s="199">
        <f t="shared" si="176"/>
        <v>40</v>
      </c>
      <c r="BY28" s="200">
        <f t="shared" si="176"/>
        <v>40</v>
      </c>
      <c r="BZ28" s="201">
        <f t="shared" si="176"/>
        <v>40</v>
      </c>
      <c r="CA28" s="199">
        <f t="shared" si="176"/>
        <v>40</v>
      </c>
      <c r="CB28" s="199">
        <f t="shared" si="176"/>
        <v>40</v>
      </c>
      <c r="CC28" s="199">
        <f t="shared" si="176"/>
        <v>40</v>
      </c>
      <c r="CD28" s="199">
        <f t="shared" si="176"/>
        <v>40</v>
      </c>
      <c r="CE28" s="199">
        <f t="shared" si="176"/>
        <v>40</v>
      </c>
      <c r="CF28" s="199">
        <f t="shared" si="176"/>
        <v>40</v>
      </c>
      <c r="CG28" s="199">
        <f t="shared" si="176"/>
        <v>40</v>
      </c>
      <c r="CH28" s="199">
        <f t="shared" si="176"/>
        <v>40</v>
      </c>
      <c r="CI28" s="199">
        <f t="shared" si="176"/>
        <v>40</v>
      </c>
      <c r="CJ28" s="199">
        <f t="shared" si="176"/>
        <v>40</v>
      </c>
      <c r="CK28" s="200">
        <f t="shared" ref="CK28" si="177">$C$28</f>
        <v>40</v>
      </c>
    </row>
    <row r="29" spans="2:194" ht="18" customHeight="1">
      <c r="B29" s="131" t="s">
        <v>83</v>
      </c>
      <c r="C29" s="643">
        <v>29</v>
      </c>
      <c r="E29" s="99" t="s">
        <v>83</v>
      </c>
      <c r="F29" s="400">
        <f t="shared" ref="F29:N29" si="178">$C$29</f>
        <v>29</v>
      </c>
      <c r="G29" s="400">
        <f t="shared" si="178"/>
        <v>29</v>
      </c>
      <c r="H29" s="400">
        <f t="shared" si="178"/>
        <v>29</v>
      </c>
      <c r="I29" s="400">
        <f t="shared" si="178"/>
        <v>29</v>
      </c>
      <c r="J29" s="400">
        <f t="shared" si="178"/>
        <v>29</v>
      </c>
      <c r="K29" s="400">
        <f t="shared" si="178"/>
        <v>29</v>
      </c>
      <c r="L29" s="400">
        <f t="shared" si="178"/>
        <v>29</v>
      </c>
      <c r="M29" s="400">
        <f t="shared" si="178"/>
        <v>29</v>
      </c>
      <c r="N29" s="400">
        <f t="shared" si="178"/>
        <v>29</v>
      </c>
      <c r="O29" s="400">
        <f>$C$29</f>
        <v>29</v>
      </c>
      <c r="P29" s="400">
        <f t="shared" ref="P29:W29" si="179">$C$29</f>
        <v>29</v>
      </c>
      <c r="Q29" s="401">
        <f t="shared" si="179"/>
        <v>29</v>
      </c>
      <c r="R29" s="649">
        <f t="shared" si="179"/>
        <v>29</v>
      </c>
      <c r="S29" s="400">
        <f t="shared" si="179"/>
        <v>29</v>
      </c>
      <c r="T29" s="400">
        <f t="shared" si="179"/>
        <v>29</v>
      </c>
      <c r="U29" s="400">
        <f t="shared" si="179"/>
        <v>29</v>
      </c>
      <c r="V29" s="400">
        <f t="shared" si="179"/>
        <v>29</v>
      </c>
      <c r="W29" s="400">
        <f t="shared" si="179"/>
        <v>29</v>
      </c>
      <c r="X29" s="400">
        <f>$C$29</f>
        <v>29</v>
      </c>
      <c r="Y29" s="400">
        <f t="shared" ref="Y29:CJ29" si="180">$C$29</f>
        <v>29</v>
      </c>
      <c r="Z29" s="400">
        <f t="shared" si="180"/>
        <v>29</v>
      </c>
      <c r="AA29" s="400">
        <f t="shared" si="180"/>
        <v>29</v>
      </c>
      <c r="AB29" s="400">
        <f t="shared" si="180"/>
        <v>29</v>
      </c>
      <c r="AC29" s="401">
        <f t="shared" si="180"/>
        <v>29</v>
      </c>
      <c r="AD29" s="399">
        <f t="shared" si="180"/>
        <v>29</v>
      </c>
      <c r="AE29" s="400">
        <f t="shared" si="180"/>
        <v>29</v>
      </c>
      <c r="AF29" s="400">
        <f t="shared" si="180"/>
        <v>29</v>
      </c>
      <c r="AG29" s="400">
        <f t="shared" si="180"/>
        <v>29</v>
      </c>
      <c r="AH29" s="400">
        <f t="shared" si="180"/>
        <v>29</v>
      </c>
      <c r="AI29" s="400">
        <f t="shared" si="180"/>
        <v>29</v>
      </c>
      <c r="AJ29" s="400">
        <f t="shared" si="180"/>
        <v>29</v>
      </c>
      <c r="AK29" s="400">
        <f t="shared" si="180"/>
        <v>29</v>
      </c>
      <c r="AL29" s="400">
        <f t="shared" si="180"/>
        <v>29</v>
      </c>
      <c r="AM29" s="400">
        <f t="shared" si="180"/>
        <v>29</v>
      </c>
      <c r="AN29" s="400">
        <f t="shared" si="180"/>
        <v>29</v>
      </c>
      <c r="AO29" s="401">
        <f t="shared" si="180"/>
        <v>29</v>
      </c>
      <c r="AP29" s="399">
        <f t="shared" si="180"/>
        <v>29</v>
      </c>
      <c r="AQ29" s="400">
        <f t="shared" si="180"/>
        <v>29</v>
      </c>
      <c r="AR29" s="400">
        <f t="shared" si="180"/>
        <v>29</v>
      </c>
      <c r="AS29" s="400">
        <f t="shared" si="180"/>
        <v>29</v>
      </c>
      <c r="AT29" s="400">
        <f t="shared" si="180"/>
        <v>29</v>
      </c>
      <c r="AU29" s="400">
        <f t="shared" si="180"/>
        <v>29</v>
      </c>
      <c r="AV29" s="400">
        <f t="shared" si="180"/>
        <v>29</v>
      </c>
      <c r="AW29" s="400">
        <f t="shared" si="180"/>
        <v>29</v>
      </c>
      <c r="AX29" s="400">
        <f t="shared" si="180"/>
        <v>29</v>
      </c>
      <c r="AY29" s="400">
        <f t="shared" si="180"/>
        <v>29</v>
      </c>
      <c r="AZ29" s="400">
        <f t="shared" si="180"/>
        <v>29</v>
      </c>
      <c r="BA29" s="401">
        <f t="shared" si="180"/>
        <v>29</v>
      </c>
      <c r="BB29" s="399">
        <f t="shared" si="180"/>
        <v>29</v>
      </c>
      <c r="BC29" s="400">
        <f t="shared" si="180"/>
        <v>29</v>
      </c>
      <c r="BD29" s="400">
        <f t="shared" si="180"/>
        <v>29</v>
      </c>
      <c r="BE29" s="400">
        <f t="shared" si="180"/>
        <v>29</v>
      </c>
      <c r="BF29" s="400">
        <f t="shared" si="180"/>
        <v>29</v>
      </c>
      <c r="BG29" s="400">
        <f t="shared" si="180"/>
        <v>29</v>
      </c>
      <c r="BH29" s="400">
        <f t="shared" si="180"/>
        <v>29</v>
      </c>
      <c r="BI29" s="400">
        <f t="shared" si="180"/>
        <v>29</v>
      </c>
      <c r="BJ29" s="400">
        <f t="shared" si="180"/>
        <v>29</v>
      </c>
      <c r="BK29" s="400">
        <f t="shared" si="180"/>
        <v>29</v>
      </c>
      <c r="BL29" s="400">
        <f t="shared" si="180"/>
        <v>29</v>
      </c>
      <c r="BM29" s="401">
        <f t="shared" si="180"/>
        <v>29</v>
      </c>
      <c r="BN29" s="399">
        <f t="shared" si="180"/>
        <v>29</v>
      </c>
      <c r="BO29" s="400">
        <f t="shared" si="180"/>
        <v>29</v>
      </c>
      <c r="BP29" s="400">
        <f t="shared" si="180"/>
        <v>29</v>
      </c>
      <c r="BQ29" s="400">
        <f t="shared" si="180"/>
        <v>29</v>
      </c>
      <c r="BR29" s="400">
        <f t="shared" si="180"/>
        <v>29</v>
      </c>
      <c r="BS29" s="400">
        <f t="shared" si="180"/>
        <v>29</v>
      </c>
      <c r="BT29" s="400">
        <f t="shared" si="180"/>
        <v>29</v>
      </c>
      <c r="BU29" s="400">
        <f t="shared" si="180"/>
        <v>29</v>
      </c>
      <c r="BV29" s="400">
        <f t="shared" si="180"/>
        <v>29</v>
      </c>
      <c r="BW29" s="400">
        <f t="shared" si="180"/>
        <v>29</v>
      </c>
      <c r="BX29" s="400">
        <f t="shared" si="180"/>
        <v>29</v>
      </c>
      <c r="BY29" s="401">
        <f t="shared" si="180"/>
        <v>29</v>
      </c>
      <c r="BZ29" s="399">
        <f t="shared" si="180"/>
        <v>29</v>
      </c>
      <c r="CA29" s="400">
        <f t="shared" si="180"/>
        <v>29</v>
      </c>
      <c r="CB29" s="400">
        <f t="shared" si="180"/>
        <v>29</v>
      </c>
      <c r="CC29" s="400">
        <f t="shared" si="180"/>
        <v>29</v>
      </c>
      <c r="CD29" s="400">
        <f t="shared" si="180"/>
        <v>29</v>
      </c>
      <c r="CE29" s="400">
        <f t="shared" si="180"/>
        <v>29</v>
      </c>
      <c r="CF29" s="400">
        <f t="shared" si="180"/>
        <v>29</v>
      </c>
      <c r="CG29" s="400">
        <f t="shared" si="180"/>
        <v>29</v>
      </c>
      <c r="CH29" s="400">
        <f t="shared" si="180"/>
        <v>29</v>
      </c>
      <c r="CI29" s="400">
        <f t="shared" si="180"/>
        <v>29</v>
      </c>
      <c r="CJ29" s="400">
        <f t="shared" si="180"/>
        <v>29</v>
      </c>
      <c r="CK29" s="401">
        <f t="shared" ref="CK29" si="181">$C$29</f>
        <v>29</v>
      </c>
    </row>
    <row r="30" spans="2:194" s="57" customFormat="1" ht="18" customHeight="1">
      <c r="B30" s="131" t="s">
        <v>112</v>
      </c>
      <c r="C30" s="645">
        <v>43862</v>
      </c>
      <c r="D30"/>
      <c r="E30" s="650" t="s">
        <v>55</v>
      </c>
      <c r="F30" s="187">
        <f>IF(F$2&gt;=$C30,1,0)</f>
        <v>1</v>
      </c>
      <c r="G30" s="185">
        <f t="shared" ref="G30:Q30" si="182">IF(G$2&gt;=$C30,1,0)</f>
        <v>1</v>
      </c>
      <c r="H30" s="185">
        <f t="shared" si="182"/>
        <v>1</v>
      </c>
      <c r="I30" s="185">
        <f t="shared" si="182"/>
        <v>1</v>
      </c>
      <c r="J30" s="185">
        <f t="shared" si="182"/>
        <v>1</v>
      </c>
      <c r="K30" s="185">
        <f t="shared" si="182"/>
        <v>1</v>
      </c>
      <c r="L30" s="185">
        <f t="shared" si="182"/>
        <v>1</v>
      </c>
      <c r="M30" s="185">
        <f t="shared" si="182"/>
        <v>1</v>
      </c>
      <c r="N30" s="185">
        <f t="shared" si="182"/>
        <v>1</v>
      </c>
      <c r="O30" s="185">
        <f t="shared" si="182"/>
        <v>1</v>
      </c>
      <c r="P30" s="185">
        <f t="shared" si="182"/>
        <v>1</v>
      </c>
      <c r="Q30" s="188">
        <f t="shared" si="182"/>
        <v>1</v>
      </c>
      <c r="R30" s="187">
        <f>IF(R$2&gt;=$C30,1,0)</f>
        <v>1</v>
      </c>
      <c r="S30" s="185">
        <f t="shared" ref="S30:CD30" si="183">IF(S$2&gt;=$C30,1,0)</f>
        <v>1</v>
      </c>
      <c r="T30" s="185">
        <f t="shared" si="183"/>
        <v>1</v>
      </c>
      <c r="U30" s="185">
        <f t="shared" si="183"/>
        <v>1</v>
      </c>
      <c r="V30" s="185">
        <f t="shared" si="183"/>
        <v>1</v>
      </c>
      <c r="W30" s="185">
        <f t="shared" si="183"/>
        <v>1</v>
      </c>
      <c r="X30" s="185">
        <f t="shared" si="183"/>
        <v>1</v>
      </c>
      <c r="Y30" s="185">
        <f t="shared" si="183"/>
        <v>1</v>
      </c>
      <c r="Z30" s="185">
        <f t="shared" si="183"/>
        <v>1</v>
      </c>
      <c r="AA30" s="185">
        <f t="shared" si="183"/>
        <v>1</v>
      </c>
      <c r="AB30" s="185">
        <f t="shared" si="183"/>
        <v>1</v>
      </c>
      <c r="AC30" s="188">
        <f t="shared" si="183"/>
        <v>1</v>
      </c>
      <c r="AD30" s="187">
        <f t="shared" si="183"/>
        <v>1</v>
      </c>
      <c r="AE30" s="185">
        <f t="shared" si="183"/>
        <v>1</v>
      </c>
      <c r="AF30" s="185">
        <f t="shared" si="183"/>
        <v>1</v>
      </c>
      <c r="AG30" s="185">
        <f t="shared" si="183"/>
        <v>1</v>
      </c>
      <c r="AH30" s="248">
        <f t="shared" si="183"/>
        <v>1</v>
      </c>
      <c r="AI30" s="185">
        <f t="shared" si="183"/>
        <v>1</v>
      </c>
      <c r="AJ30" s="185">
        <f t="shared" si="183"/>
        <v>1</v>
      </c>
      <c r="AK30" s="185">
        <f t="shared" si="183"/>
        <v>1</v>
      </c>
      <c r="AL30" s="185">
        <f t="shared" si="183"/>
        <v>1</v>
      </c>
      <c r="AM30" s="185">
        <f t="shared" si="183"/>
        <v>1</v>
      </c>
      <c r="AN30" s="185">
        <f t="shared" si="183"/>
        <v>1</v>
      </c>
      <c r="AO30" s="188">
        <f t="shared" si="183"/>
        <v>1</v>
      </c>
      <c r="AP30" s="187">
        <f t="shared" si="183"/>
        <v>1</v>
      </c>
      <c r="AQ30" s="185">
        <f t="shared" si="183"/>
        <v>1</v>
      </c>
      <c r="AR30" s="185">
        <f t="shared" si="183"/>
        <v>1</v>
      </c>
      <c r="AS30" s="185">
        <f t="shared" si="183"/>
        <v>1</v>
      </c>
      <c r="AT30" s="185">
        <f t="shared" si="183"/>
        <v>1</v>
      </c>
      <c r="AU30" s="185">
        <f t="shared" si="183"/>
        <v>1</v>
      </c>
      <c r="AV30" s="185">
        <f t="shared" si="183"/>
        <v>1</v>
      </c>
      <c r="AW30" s="185">
        <f t="shared" si="183"/>
        <v>1</v>
      </c>
      <c r="AX30" s="185">
        <f t="shared" si="183"/>
        <v>1</v>
      </c>
      <c r="AY30" s="185">
        <f t="shared" si="183"/>
        <v>1</v>
      </c>
      <c r="AZ30" s="185">
        <f t="shared" si="183"/>
        <v>1</v>
      </c>
      <c r="BA30" s="188">
        <f t="shared" si="183"/>
        <v>1</v>
      </c>
      <c r="BB30" s="187">
        <f t="shared" si="183"/>
        <v>1</v>
      </c>
      <c r="BC30" s="185">
        <f t="shared" si="183"/>
        <v>1</v>
      </c>
      <c r="BD30" s="185">
        <f t="shared" si="183"/>
        <v>1</v>
      </c>
      <c r="BE30" s="185">
        <f t="shared" si="183"/>
        <v>1</v>
      </c>
      <c r="BF30" s="185">
        <f t="shared" si="183"/>
        <v>1</v>
      </c>
      <c r="BG30" s="185">
        <f t="shared" si="183"/>
        <v>1</v>
      </c>
      <c r="BH30" s="185">
        <f t="shared" si="183"/>
        <v>1</v>
      </c>
      <c r="BI30" s="185">
        <f t="shared" si="183"/>
        <v>1</v>
      </c>
      <c r="BJ30" s="185">
        <f t="shared" si="183"/>
        <v>1</v>
      </c>
      <c r="BK30" s="185">
        <f t="shared" si="183"/>
        <v>1</v>
      </c>
      <c r="BL30" s="185">
        <f t="shared" si="183"/>
        <v>1</v>
      </c>
      <c r="BM30" s="188">
        <f t="shared" si="183"/>
        <v>1</v>
      </c>
      <c r="BN30" s="187">
        <f t="shared" si="183"/>
        <v>1</v>
      </c>
      <c r="BO30" s="185">
        <f t="shared" si="183"/>
        <v>1</v>
      </c>
      <c r="BP30" s="185">
        <f t="shared" si="183"/>
        <v>1</v>
      </c>
      <c r="BQ30" s="185">
        <f t="shared" si="183"/>
        <v>1</v>
      </c>
      <c r="BR30" s="185">
        <f t="shared" si="183"/>
        <v>1</v>
      </c>
      <c r="BS30" s="185">
        <f t="shared" si="183"/>
        <v>1</v>
      </c>
      <c r="BT30" s="185">
        <f t="shared" si="183"/>
        <v>1</v>
      </c>
      <c r="BU30" s="185">
        <f t="shared" si="183"/>
        <v>1</v>
      </c>
      <c r="BV30" s="185">
        <f t="shared" si="183"/>
        <v>1</v>
      </c>
      <c r="BW30" s="185">
        <f t="shared" si="183"/>
        <v>1</v>
      </c>
      <c r="BX30" s="185">
        <f t="shared" si="183"/>
        <v>1</v>
      </c>
      <c r="BY30" s="188">
        <f t="shared" si="183"/>
        <v>1</v>
      </c>
      <c r="BZ30" s="187">
        <f t="shared" si="183"/>
        <v>1</v>
      </c>
      <c r="CA30" s="185">
        <f t="shared" si="183"/>
        <v>1</v>
      </c>
      <c r="CB30" s="185">
        <f t="shared" si="183"/>
        <v>1</v>
      </c>
      <c r="CC30" s="185">
        <f t="shared" si="183"/>
        <v>1</v>
      </c>
      <c r="CD30" s="185">
        <f t="shared" si="183"/>
        <v>1</v>
      </c>
      <c r="CE30" s="185">
        <f t="shared" ref="CE30:CK30" si="184">IF(CE$2&gt;=$C30,1,0)</f>
        <v>1</v>
      </c>
      <c r="CF30" s="185">
        <f t="shared" si="184"/>
        <v>1</v>
      </c>
      <c r="CG30" s="185">
        <f t="shared" si="184"/>
        <v>1</v>
      </c>
      <c r="CH30" s="185">
        <f t="shared" si="184"/>
        <v>1</v>
      </c>
      <c r="CI30" s="185">
        <f t="shared" si="184"/>
        <v>1</v>
      </c>
      <c r="CJ30" s="185">
        <f t="shared" si="184"/>
        <v>1</v>
      </c>
      <c r="CK30" s="188">
        <f t="shared" si="184"/>
        <v>1</v>
      </c>
    </row>
    <row r="31" spans="2:194" ht="18" customHeight="1">
      <c r="B31" s="131" t="s">
        <v>85</v>
      </c>
      <c r="C31" s="643">
        <v>19</v>
      </c>
      <c r="E31" s="651" t="s">
        <v>85</v>
      </c>
      <c r="F31" s="387">
        <f t="shared" ref="F31:K31" si="185">$C$31</f>
        <v>19</v>
      </c>
      <c r="G31" s="387">
        <f t="shared" si="185"/>
        <v>19</v>
      </c>
      <c r="H31" s="387">
        <f t="shared" si="185"/>
        <v>19</v>
      </c>
      <c r="I31" s="387">
        <f t="shared" si="185"/>
        <v>19</v>
      </c>
      <c r="J31" s="387">
        <f t="shared" si="185"/>
        <v>19</v>
      </c>
      <c r="K31" s="387">
        <f t="shared" si="185"/>
        <v>19</v>
      </c>
      <c r="L31" s="387">
        <f>$C$31</f>
        <v>19</v>
      </c>
      <c r="M31" s="387">
        <f t="shared" ref="M31:W31" si="186">$C$31</f>
        <v>19</v>
      </c>
      <c r="N31" s="387">
        <f t="shared" si="186"/>
        <v>19</v>
      </c>
      <c r="O31" s="387">
        <f t="shared" si="186"/>
        <v>19</v>
      </c>
      <c r="P31" s="387">
        <f t="shared" si="186"/>
        <v>19</v>
      </c>
      <c r="Q31" s="388">
        <f t="shared" si="186"/>
        <v>19</v>
      </c>
      <c r="R31" s="387">
        <f t="shared" si="186"/>
        <v>19</v>
      </c>
      <c r="S31" s="387">
        <f t="shared" si="186"/>
        <v>19</v>
      </c>
      <c r="T31" s="387">
        <f t="shared" si="186"/>
        <v>19</v>
      </c>
      <c r="U31" s="387">
        <f t="shared" si="186"/>
        <v>19</v>
      </c>
      <c r="V31" s="387">
        <f t="shared" si="186"/>
        <v>19</v>
      </c>
      <c r="W31" s="387">
        <f t="shared" si="186"/>
        <v>19</v>
      </c>
      <c r="X31" s="387">
        <f>$C$31</f>
        <v>19</v>
      </c>
      <c r="Y31" s="387">
        <f t="shared" ref="Y31:BM31" si="187">$C$31</f>
        <v>19</v>
      </c>
      <c r="Z31" s="387">
        <f t="shared" si="187"/>
        <v>19</v>
      </c>
      <c r="AA31" s="387">
        <f t="shared" si="187"/>
        <v>19</v>
      </c>
      <c r="AB31" s="387">
        <f t="shared" si="187"/>
        <v>19</v>
      </c>
      <c r="AC31" s="388">
        <f t="shared" si="187"/>
        <v>19</v>
      </c>
      <c r="AD31" s="386">
        <f t="shared" si="187"/>
        <v>19</v>
      </c>
      <c r="AE31" s="387">
        <f t="shared" si="187"/>
        <v>19</v>
      </c>
      <c r="AF31" s="387">
        <f t="shared" si="187"/>
        <v>19</v>
      </c>
      <c r="AG31" s="387">
        <f t="shared" si="187"/>
        <v>19</v>
      </c>
      <c r="AH31" s="387">
        <f t="shared" si="187"/>
        <v>19</v>
      </c>
      <c r="AI31" s="387">
        <f t="shared" si="187"/>
        <v>19</v>
      </c>
      <c r="AJ31" s="387">
        <f t="shared" si="187"/>
        <v>19</v>
      </c>
      <c r="AK31" s="387">
        <f t="shared" si="187"/>
        <v>19</v>
      </c>
      <c r="AL31" s="387">
        <f t="shared" si="187"/>
        <v>19</v>
      </c>
      <c r="AM31" s="387">
        <f t="shared" si="187"/>
        <v>19</v>
      </c>
      <c r="AN31" s="387">
        <f t="shared" si="187"/>
        <v>19</v>
      </c>
      <c r="AO31" s="388">
        <f t="shared" si="187"/>
        <v>19</v>
      </c>
      <c r="AP31" s="386">
        <f t="shared" si="187"/>
        <v>19</v>
      </c>
      <c r="AQ31" s="387">
        <f t="shared" si="187"/>
        <v>19</v>
      </c>
      <c r="AR31" s="387">
        <f t="shared" si="187"/>
        <v>19</v>
      </c>
      <c r="AS31" s="387">
        <f t="shared" si="187"/>
        <v>19</v>
      </c>
      <c r="AT31" s="387">
        <f t="shared" si="187"/>
        <v>19</v>
      </c>
      <c r="AU31" s="387">
        <f t="shared" si="187"/>
        <v>19</v>
      </c>
      <c r="AV31" s="387">
        <f t="shared" si="187"/>
        <v>19</v>
      </c>
      <c r="AW31" s="387">
        <f t="shared" si="187"/>
        <v>19</v>
      </c>
      <c r="AX31" s="387">
        <f t="shared" si="187"/>
        <v>19</v>
      </c>
      <c r="AY31" s="387">
        <f t="shared" si="187"/>
        <v>19</v>
      </c>
      <c r="AZ31" s="387">
        <f t="shared" si="187"/>
        <v>19</v>
      </c>
      <c r="BA31" s="388">
        <f t="shared" si="187"/>
        <v>19</v>
      </c>
      <c r="BB31" s="386">
        <f t="shared" si="187"/>
        <v>19</v>
      </c>
      <c r="BC31" s="387">
        <f t="shared" si="187"/>
        <v>19</v>
      </c>
      <c r="BD31" s="387">
        <f t="shared" si="187"/>
        <v>19</v>
      </c>
      <c r="BE31" s="387">
        <f t="shared" si="187"/>
        <v>19</v>
      </c>
      <c r="BF31" s="387">
        <f t="shared" si="187"/>
        <v>19</v>
      </c>
      <c r="BG31" s="387">
        <f t="shared" si="187"/>
        <v>19</v>
      </c>
      <c r="BH31" s="387">
        <f t="shared" si="187"/>
        <v>19</v>
      </c>
      <c r="BI31" s="387">
        <f t="shared" si="187"/>
        <v>19</v>
      </c>
      <c r="BJ31" s="387">
        <f t="shared" si="187"/>
        <v>19</v>
      </c>
      <c r="BK31" s="387">
        <f t="shared" si="187"/>
        <v>19</v>
      </c>
      <c r="BL31" s="387">
        <f t="shared" si="187"/>
        <v>19</v>
      </c>
      <c r="BM31" s="388">
        <f t="shared" si="187"/>
        <v>19</v>
      </c>
      <c r="BN31" s="386">
        <f t="shared" ref="BN31:BY31" si="188">$C$31</f>
        <v>19</v>
      </c>
      <c r="BO31" s="387">
        <f t="shared" si="188"/>
        <v>19</v>
      </c>
      <c r="BP31" s="387">
        <f t="shared" si="188"/>
        <v>19</v>
      </c>
      <c r="BQ31" s="387">
        <f t="shared" si="188"/>
        <v>19</v>
      </c>
      <c r="BR31" s="387">
        <f t="shared" si="188"/>
        <v>19</v>
      </c>
      <c r="BS31" s="387">
        <f t="shared" si="188"/>
        <v>19</v>
      </c>
      <c r="BT31" s="387">
        <f t="shared" si="188"/>
        <v>19</v>
      </c>
      <c r="BU31" s="387">
        <f t="shared" si="188"/>
        <v>19</v>
      </c>
      <c r="BV31" s="387">
        <f t="shared" si="188"/>
        <v>19</v>
      </c>
      <c r="BW31" s="387">
        <f t="shared" si="188"/>
        <v>19</v>
      </c>
      <c r="BX31" s="387">
        <f t="shared" si="188"/>
        <v>19</v>
      </c>
      <c r="BY31" s="388">
        <f t="shared" si="188"/>
        <v>19</v>
      </c>
      <c r="BZ31" s="386">
        <f t="shared" ref="BZ31:CK31" si="189">$C$31</f>
        <v>19</v>
      </c>
      <c r="CA31" s="387">
        <f t="shared" si="189"/>
        <v>19</v>
      </c>
      <c r="CB31" s="387">
        <f t="shared" si="189"/>
        <v>19</v>
      </c>
      <c r="CC31" s="387">
        <f t="shared" si="189"/>
        <v>19</v>
      </c>
      <c r="CD31" s="387">
        <f t="shared" si="189"/>
        <v>19</v>
      </c>
      <c r="CE31" s="387">
        <f t="shared" si="189"/>
        <v>19</v>
      </c>
      <c r="CF31" s="387">
        <f t="shared" si="189"/>
        <v>19</v>
      </c>
      <c r="CG31" s="387">
        <f t="shared" si="189"/>
        <v>19</v>
      </c>
      <c r="CH31" s="387">
        <f t="shared" si="189"/>
        <v>19</v>
      </c>
      <c r="CI31" s="387">
        <f t="shared" si="189"/>
        <v>19</v>
      </c>
      <c r="CJ31" s="387">
        <f t="shared" si="189"/>
        <v>19</v>
      </c>
      <c r="CK31" s="388">
        <f t="shared" si="189"/>
        <v>19</v>
      </c>
    </row>
    <row r="32" spans="2:194" s="57" customFormat="1" ht="18" customHeight="1">
      <c r="B32" s="131" t="s">
        <v>113</v>
      </c>
      <c r="C32" s="645">
        <v>44044</v>
      </c>
      <c r="D32"/>
      <c r="E32" s="652" t="s">
        <v>56</v>
      </c>
      <c r="F32" s="189">
        <f>IF(F$2&gt;=$C32,0.6,0)</f>
        <v>0.6</v>
      </c>
      <c r="G32" s="186">
        <f t="shared" ref="G32:Q32" si="190">IF(G$2&gt;=$C32,0.6,0)</f>
        <v>0.6</v>
      </c>
      <c r="H32" s="186">
        <f t="shared" si="190"/>
        <v>0.6</v>
      </c>
      <c r="I32" s="186">
        <f t="shared" si="190"/>
        <v>0.6</v>
      </c>
      <c r="J32" s="186">
        <f t="shared" si="190"/>
        <v>0.6</v>
      </c>
      <c r="K32" s="186">
        <f t="shared" si="190"/>
        <v>0.6</v>
      </c>
      <c r="L32" s="186">
        <f t="shared" si="190"/>
        <v>0.6</v>
      </c>
      <c r="M32" s="186">
        <f t="shared" si="190"/>
        <v>0.6</v>
      </c>
      <c r="N32" s="186">
        <f t="shared" si="190"/>
        <v>0.6</v>
      </c>
      <c r="O32" s="186">
        <f t="shared" si="190"/>
        <v>0.6</v>
      </c>
      <c r="P32" s="186">
        <f t="shared" si="190"/>
        <v>0.6</v>
      </c>
      <c r="Q32" s="190">
        <f t="shared" si="190"/>
        <v>0.6</v>
      </c>
      <c r="R32" s="189">
        <f>IF(R$2&gt;=$C32,0.6,0)</f>
        <v>0.6</v>
      </c>
      <c r="S32" s="186">
        <f t="shared" ref="S32:CD32" si="191">IF(S$2&gt;=$C32,0.6,0)</f>
        <v>0.6</v>
      </c>
      <c r="T32" s="186">
        <f t="shared" si="191"/>
        <v>0.6</v>
      </c>
      <c r="U32" s="186">
        <f t="shared" si="191"/>
        <v>0.6</v>
      </c>
      <c r="V32" s="186">
        <f t="shared" si="191"/>
        <v>0.6</v>
      </c>
      <c r="W32" s="186">
        <f t="shared" si="191"/>
        <v>0.6</v>
      </c>
      <c r="X32" s="186">
        <f t="shared" si="191"/>
        <v>0.6</v>
      </c>
      <c r="Y32" s="186">
        <f t="shared" si="191"/>
        <v>0.6</v>
      </c>
      <c r="Z32" s="186">
        <f t="shared" si="191"/>
        <v>0.6</v>
      </c>
      <c r="AA32" s="186">
        <f t="shared" si="191"/>
        <v>0.6</v>
      </c>
      <c r="AB32" s="186">
        <f t="shared" si="191"/>
        <v>0.6</v>
      </c>
      <c r="AC32" s="190">
        <f t="shared" si="191"/>
        <v>0.6</v>
      </c>
      <c r="AD32" s="189">
        <f t="shared" si="191"/>
        <v>0.6</v>
      </c>
      <c r="AE32" s="186">
        <f t="shared" si="191"/>
        <v>0.6</v>
      </c>
      <c r="AF32" s="186">
        <f t="shared" si="191"/>
        <v>0.6</v>
      </c>
      <c r="AG32" s="186">
        <f t="shared" si="191"/>
        <v>0.6</v>
      </c>
      <c r="AH32" s="249">
        <f t="shared" si="191"/>
        <v>0.6</v>
      </c>
      <c r="AI32" s="186">
        <f t="shared" si="191"/>
        <v>0.6</v>
      </c>
      <c r="AJ32" s="186">
        <f t="shared" si="191"/>
        <v>0.6</v>
      </c>
      <c r="AK32" s="186">
        <f t="shared" si="191"/>
        <v>0.6</v>
      </c>
      <c r="AL32" s="186">
        <f t="shared" si="191"/>
        <v>0.6</v>
      </c>
      <c r="AM32" s="186">
        <f t="shared" si="191"/>
        <v>0.6</v>
      </c>
      <c r="AN32" s="186">
        <f t="shared" si="191"/>
        <v>0.6</v>
      </c>
      <c r="AO32" s="190">
        <f t="shared" si="191"/>
        <v>0.6</v>
      </c>
      <c r="AP32" s="189">
        <f t="shared" si="191"/>
        <v>0.6</v>
      </c>
      <c r="AQ32" s="186">
        <f t="shared" si="191"/>
        <v>0.6</v>
      </c>
      <c r="AR32" s="186">
        <f t="shared" si="191"/>
        <v>0.6</v>
      </c>
      <c r="AS32" s="186">
        <f t="shared" si="191"/>
        <v>0.6</v>
      </c>
      <c r="AT32" s="186">
        <f t="shared" si="191"/>
        <v>0.6</v>
      </c>
      <c r="AU32" s="186">
        <f t="shared" si="191"/>
        <v>0.6</v>
      </c>
      <c r="AV32" s="186">
        <f t="shared" si="191"/>
        <v>0.6</v>
      </c>
      <c r="AW32" s="186">
        <f t="shared" si="191"/>
        <v>0.6</v>
      </c>
      <c r="AX32" s="186">
        <f t="shared" si="191"/>
        <v>0.6</v>
      </c>
      <c r="AY32" s="186">
        <f t="shared" si="191"/>
        <v>0.6</v>
      </c>
      <c r="AZ32" s="186">
        <f t="shared" si="191"/>
        <v>0.6</v>
      </c>
      <c r="BA32" s="190">
        <f t="shared" si="191"/>
        <v>0.6</v>
      </c>
      <c r="BB32" s="189">
        <f t="shared" si="191"/>
        <v>0.6</v>
      </c>
      <c r="BC32" s="186">
        <f t="shared" si="191"/>
        <v>0.6</v>
      </c>
      <c r="BD32" s="186">
        <f t="shared" si="191"/>
        <v>0.6</v>
      </c>
      <c r="BE32" s="186">
        <f t="shared" si="191"/>
        <v>0.6</v>
      </c>
      <c r="BF32" s="186">
        <f t="shared" si="191"/>
        <v>0.6</v>
      </c>
      <c r="BG32" s="186">
        <f t="shared" si="191"/>
        <v>0.6</v>
      </c>
      <c r="BH32" s="186">
        <f t="shared" si="191"/>
        <v>0.6</v>
      </c>
      <c r="BI32" s="186">
        <f t="shared" si="191"/>
        <v>0.6</v>
      </c>
      <c r="BJ32" s="186">
        <f t="shared" si="191"/>
        <v>0.6</v>
      </c>
      <c r="BK32" s="186">
        <f t="shared" si="191"/>
        <v>0.6</v>
      </c>
      <c r="BL32" s="186">
        <f t="shared" si="191"/>
        <v>0.6</v>
      </c>
      <c r="BM32" s="190">
        <f t="shared" si="191"/>
        <v>0.6</v>
      </c>
      <c r="BN32" s="189">
        <f t="shared" si="191"/>
        <v>0.6</v>
      </c>
      <c r="BO32" s="186">
        <f t="shared" si="191"/>
        <v>0.6</v>
      </c>
      <c r="BP32" s="186">
        <f t="shared" si="191"/>
        <v>0.6</v>
      </c>
      <c r="BQ32" s="186">
        <f t="shared" si="191"/>
        <v>0.6</v>
      </c>
      <c r="BR32" s="186">
        <f t="shared" si="191"/>
        <v>0.6</v>
      </c>
      <c r="BS32" s="186">
        <f t="shared" si="191"/>
        <v>0.6</v>
      </c>
      <c r="BT32" s="186">
        <f t="shared" si="191"/>
        <v>0.6</v>
      </c>
      <c r="BU32" s="186">
        <f t="shared" si="191"/>
        <v>0.6</v>
      </c>
      <c r="BV32" s="186">
        <f t="shared" si="191"/>
        <v>0.6</v>
      </c>
      <c r="BW32" s="186">
        <f t="shared" si="191"/>
        <v>0.6</v>
      </c>
      <c r="BX32" s="186">
        <f t="shared" si="191"/>
        <v>0.6</v>
      </c>
      <c r="BY32" s="190">
        <f t="shared" si="191"/>
        <v>0.6</v>
      </c>
      <c r="BZ32" s="189">
        <f t="shared" si="191"/>
        <v>0.6</v>
      </c>
      <c r="CA32" s="186">
        <f t="shared" si="191"/>
        <v>0.6</v>
      </c>
      <c r="CB32" s="186">
        <f t="shared" si="191"/>
        <v>0.6</v>
      </c>
      <c r="CC32" s="186">
        <f t="shared" si="191"/>
        <v>0.6</v>
      </c>
      <c r="CD32" s="186">
        <f t="shared" si="191"/>
        <v>0.6</v>
      </c>
      <c r="CE32" s="186">
        <f t="shared" ref="CE32:CK32" si="192">IF(CE$2&gt;=$C32,0.6,0)</f>
        <v>0.6</v>
      </c>
      <c r="CF32" s="186">
        <f t="shared" si="192"/>
        <v>0.6</v>
      </c>
      <c r="CG32" s="186">
        <f t="shared" si="192"/>
        <v>0.6</v>
      </c>
      <c r="CH32" s="186">
        <f t="shared" si="192"/>
        <v>0.6</v>
      </c>
      <c r="CI32" s="186">
        <f t="shared" si="192"/>
        <v>0.6</v>
      </c>
      <c r="CJ32" s="186">
        <f t="shared" si="192"/>
        <v>0.6</v>
      </c>
      <c r="CK32" s="190">
        <f t="shared" si="192"/>
        <v>0.6</v>
      </c>
    </row>
    <row r="33" spans="2:89" ht="18" customHeight="1">
      <c r="B33" s="131" t="s">
        <v>86</v>
      </c>
      <c r="C33" s="643">
        <v>29</v>
      </c>
      <c r="E33" s="99" t="s">
        <v>86</v>
      </c>
      <c r="F33" s="400">
        <f t="shared" ref="F33:K33" si="193">$C$33</f>
        <v>29</v>
      </c>
      <c r="G33" s="400">
        <f t="shared" si="193"/>
        <v>29</v>
      </c>
      <c r="H33" s="400">
        <f t="shared" si="193"/>
        <v>29</v>
      </c>
      <c r="I33" s="400">
        <f t="shared" si="193"/>
        <v>29</v>
      </c>
      <c r="J33" s="400">
        <f t="shared" si="193"/>
        <v>29</v>
      </c>
      <c r="K33" s="400">
        <f t="shared" si="193"/>
        <v>29</v>
      </c>
      <c r="L33" s="400">
        <f>$C$33</f>
        <v>29</v>
      </c>
      <c r="M33" s="400">
        <f t="shared" ref="M33:W33" si="194">$C$33</f>
        <v>29</v>
      </c>
      <c r="N33" s="400">
        <f t="shared" si="194"/>
        <v>29</v>
      </c>
      <c r="O33" s="400">
        <f t="shared" si="194"/>
        <v>29</v>
      </c>
      <c r="P33" s="400">
        <f t="shared" si="194"/>
        <v>29</v>
      </c>
      <c r="Q33" s="401">
        <f t="shared" si="194"/>
        <v>29</v>
      </c>
      <c r="R33" s="400">
        <f t="shared" si="194"/>
        <v>29</v>
      </c>
      <c r="S33" s="400">
        <f t="shared" si="194"/>
        <v>29</v>
      </c>
      <c r="T33" s="400">
        <f t="shared" si="194"/>
        <v>29</v>
      </c>
      <c r="U33" s="400">
        <f t="shared" si="194"/>
        <v>29</v>
      </c>
      <c r="V33" s="400">
        <f t="shared" si="194"/>
        <v>29</v>
      </c>
      <c r="W33" s="400">
        <f t="shared" si="194"/>
        <v>29</v>
      </c>
      <c r="X33" s="400">
        <f>$C$33</f>
        <v>29</v>
      </c>
      <c r="Y33" s="400">
        <f t="shared" ref="Y33:CJ33" si="195">$C$33</f>
        <v>29</v>
      </c>
      <c r="Z33" s="400">
        <f t="shared" si="195"/>
        <v>29</v>
      </c>
      <c r="AA33" s="400">
        <f t="shared" si="195"/>
        <v>29</v>
      </c>
      <c r="AB33" s="400">
        <f t="shared" si="195"/>
        <v>29</v>
      </c>
      <c r="AC33" s="401">
        <f t="shared" si="195"/>
        <v>29</v>
      </c>
      <c r="AD33" s="399">
        <f t="shared" si="195"/>
        <v>29</v>
      </c>
      <c r="AE33" s="400">
        <f t="shared" si="195"/>
        <v>29</v>
      </c>
      <c r="AF33" s="400">
        <f t="shared" si="195"/>
        <v>29</v>
      </c>
      <c r="AG33" s="400">
        <f t="shared" si="195"/>
        <v>29</v>
      </c>
      <c r="AH33" s="400">
        <f t="shared" si="195"/>
        <v>29</v>
      </c>
      <c r="AI33" s="400">
        <f t="shared" si="195"/>
        <v>29</v>
      </c>
      <c r="AJ33" s="400">
        <f t="shared" si="195"/>
        <v>29</v>
      </c>
      <c r="AK33" s="400">
        <f t="shared" si="195"/>
        <v>29</v>
      </c>
      <c r="AL33" s="400">
        <f t="shared" si="195"/>
        <v>29</v>
      </c>
      <c r="AM33" s="400">
        <f t="shared" si="195"/>
        <v>29</v>
      </c>
      <c r="AN33" s="400">
        <f t="shared" si="195"/>
        <v>29</v>
      </c>
      <c r="AO33" s="401">
        <f t="shared" si="195"/>
        <v>29</v>
      </c>
      <c r="AP33" s="399">
        <f t="shared" si="195"/>
        <v>29</v>
      </c>
      <c r="AQ33" s="400">
        <f t="shared" si="195"/>
        <v>29</v>
      </c>
      <c r="AR33" s="400">
        <f t="shared" si="195"/>
        <v>29</v>
      </c>
      <c r="AS33" s="400">
        <f t="shared" si="195"/>
        <v>29</v>
      </c>
      <c r="AT33" s="400">
        <f t="shared" si="195"/>
        <v>29</v>
      </c>
      <c r="AU33" s="400">
        <f t="shared" si="195"/>
        <v>29</v>
      </c>
      <c r="AV33" s="400">
        <f t="shared" si="195"/>
        <v>29</v>
      </c>
      <c r="AW33" s="400">
        <f t="shared" si="195"/>
        <v>29</v>
      </c>
      <c r="AX33" s="400">
        <f t="shared" si="195"/>
        <v>29</v>
      </c>
      <c r="AY33" s="400">
        <f t="shared" si="195"/>
        <v>29</v>
      </c>
      <c r="AZ33" s="400">
        <f t="shared" si="195"/>
        <v>29</v>
      </c>
      <c r="BA33" s="401">
        <f t="shared" si="195"/>
        <v>29</v>
      </c>
      <c r="BB33" s="399">
        <f t="shared" si="195"/>
        <v>29</v>
      </c>
      <c r="BC33" s="400">
        <f t="shared" si="195"/>
        <v>29</v>
      </c>
      <c r="BD33" s="400">
        <f t="shared" si="195"/>
        <v>29</v>
      </c>
      <c r="BE33" s="400">
        <f t="shared" si="195"/>
        <v>29</v>
      </c>
      <c r="BF33" s="400">
        <f t="shared" si="195"/>
        <v>29</v>
      </c>
      <c r="BG33" s="400">
        <f t="shared" si="195"/>
        <v>29</v>
      </c>
      <c r="BH33" s="400">
        <f t="shared" si="195"/>
        <v>29</v>
      </c>
      <c r="BI33" s="400">
        <f t="shared" si="195"/>
        <v>29</v>
      </c>
      <c r="BJ33" s="400">
        <f t="shared" si="195"/>
        <v>29</v>
      </c>
      <c r="BK33" s="400">
        <f t="shared" si="195"/>
        <v>29</v>
      </c>
      <c r="BL33" s="400">
        <f t="shared" si="195"/>
        <v>29</v>
      </c>
      <c r="BM33" s="401">
        <f t="shared" si="195"/>
        <v>29</v>
      </c>
      <c r="BN33" s="399">
        <f t="shared" si="195"/>
        <v>29</v>
      </c>
      <c r="BO33" s="400">
        <f t="shared" si="195"/>
        <v>29</v>
      </c>
      <c r="BP33" s="400">
        <f t="shared" si="195"/>
        <v>29</v>
      </c>
      <c r="BQ33" s="400">
        <f t="shared" si="195"/>
        <v>29</v>
      </c>
      <c r="BR33" s="400">
        <f t="shared" si="195"/>
        <v>29</v>
      </c>
      <c r="BS33" s="400">
        <f t="shared" si="195"/>
        <v>29</v>
      </c>
      <c r="BT33" s="400">
        <f t="shared" si="195"/>
        <v>29</v>
      </c>
      <c r="BU33" s="400">
        <f t="shared" si="195"/>
        <v>29</v>
      </c>
      <c r="BV33" s="400">
        <f t="shared" si="195"/>
        <v>29</v>
      </c>
      <c r="BW33" s="400">
        <f t="shared" si="195"/>
        <v>29</v>
      </c>
      <c r="BX33" s="400">
        <f t="shared" si="195"/>
        <v>29</v>
      </c>
      <c r="BY33" s="401">
        <f t="shared" si="195"/>
        <v>29</v>
      </c>
      <c r="BZ33" s="399">
        <f t="shared" si="195"/>
        <v>29</v>
      </c>
      <c r="CA33" s="400">
        <f t="shared" si="195"/>
        <v>29</v>
      </c>
      <c r="CB33" s="400">
        <f t="shared" si="195"/>
        <v>29</v>
      </c>
      <c r="CC33" s="400">
        <f t="shared" si="195"/>
        <v>29</v>
      </c>
      <c r="CD33" s="400">
        <f t="shared" si="195"/>
        <v>29</v>
      </c>
      <c r="CE33" s="400">
        <f t="shared" si="195"/>
        <v>29</v>
      </c>
      <c r="CF33" s="400">
        <f t="shared" si="195"/>
        <v>29</v>
      </c>
      <c r="CG33" s="400">
        <f t="shared" si="195"/>
        <v>29</v>
      </c>
      <c r="CH33" s="400">
        <f t="shared" si="195"/>
        <v>29</v>
      </c>
      <c r="CI33" s="400">
        <f t="shared" si="195"/>
        <v>29</v>
      </c>
      <c r="CJ33" s="400">
        <f t="shared" si="195"/>
        <v>29</v>
      </c>
      <c r="CK33" s="401">
        <f t="shared" ref="CK33" si="196">$C$33</f>
        <v>29</v>
      </c>
    </row>
    <row r="34" spans="2:89" s="57" customFormat="1" ht="18" customHeight="1">
      <c r="B34" s="131" t="s">
        <v>114</v>
      </c>
      <c r="C34" s="645">
        <v>44166</v>
      </c>
      <c r="D34"/>
      <c r="E34" s="650" t="s">
        <v>57</v>
      </c>
      <c r="F34" s="187">
        <f>IF(F$2&gt;=$C34,0.4,0)</f>
        <v>0.4</v>
      </c>
      <c r="G34" s="185">
        <f t="shared" ref="G34:Q34" si="197">IF(G$2&gt;=$C34,0.4,0)</f>
        <v>0.4</v>
      </c>
      <c r="H34" s="185">
        <f t="shared" si="197"/>
        <v>0.4</v>
      </c>
      <c r="I34" s="185">
        <f t="shared" si="197"/>
        <v>0.4</v>
      </c>
      <c r="J34" s="185">
        <f t="shared" si="197"/>
        <v>0.4</v>
      </c>
      <c r="K34" s="185">
        <f t="shared" si="197"/>
        <v>0.4</v>
      </c>
      <c r="L34" s="185">
        <f t="shared" si="197"/>
        <v>0.4</v>
      </c>
      <c r="M34" s="185">
        <f t="shared" si="197"/>
        <v>0.4</v>
      </c>
      <c r="N34" s="185">
        <f t="shared" si="197"/>
        <v>0.4</v>
      </c>
      <c r="O34" s="185">
        <f t="shared" si="197"/>
        <v>0.4</v>
      </c>
      <c r="P34" s="185">
        <f t="shared" si="197"/>
        <v>0.4</v>
      </c>
      <c r="Q34" s="188">
        <f t="shared" si="197"/>
        <v>0.4</v>
      </c>
      <c r="R34" s="187">
        <f>IF(R$2&gt;=$C34,0.4,0)</f>
        <v>0.4</v>
      </c>
      <c r="S34" s="185">
        <f t="shared" ref="S34:CD34" si="198">IF(S$2&gt;=$C34,0.4,0)</f>
        <v>0.4</v>
      </c>
      <c r="T34" s="185">
        <f t="shared" si="198"/>
        <v>0.4</v>
      </c>
      <c r="U34" s="185">
        <f t="shared" si="198"/>
        <v>0.4</v>
      </c>
      <c r="V34" s="185">
        <f t="shared" si="198"/>
        <v>0.4</v>
      </c>
      <c r="W34" s="185">
        <f t="shared" si="198"/>
        <v>0.4</v>
      </c>
      <c r="X34" s="185">
        <f t="shared" si="198"/>
        <v>0.4</v>
      </c>
      <c r="Y34" s="185">
        <f t="shared" si="198"/>
        <v>0.4</v>
      </c>
      <c r="Z34" s="185">
        <f t="shared" si="198"/>
        <v>0.4</v>
      </c>
      <c r="AA34" s="185">
        <f t="shared" si="198"/>
        <v>0.4</v>
      </c>
      <c r="AB34" s="185">
        <f t="shared" si="198"/>
        <v>0.4</v>
      </c>
      <c r="AC34" s="188">
        <f t="shared" si="198"/>
        <v>0.4</v>
      </c>
      <c r="AD34" s="187">
        <f t="shared" si="198"/>
        <v>0.4</v>
      </c>
      <c r="AE34" s="185">
        <f t="shared" si="198"/>
        <v>0.4</v>
      </c>
      <c r="AF34" s="185">
        <f t="shared" si="198"/>
        <v>0.4</v>
      </c>
      <c r="AG34" s="185">
        <f t="shared" si="198"/>
        <v>0.4</v>
      </c>
      <c r="AH34" s="248">
        <f t="shared" si="198"/>
        <v>0.4</v>
      </c>
      <c r="AI34" s="185">
        <f t="shared" si="198"/>
        <v>0.4</v>
      </c>
      <c r="AJ34" s="185">
        <f t="shared" si="198"/>
        <v>0.4</v>
      </c>
      <c r="AK34" s="185">
        <f t="shared" si="198"/>
        <v>0.4</v>
      </c>
      <c r="AL34" s="185">
        <f t="shared" si="198"/>
        <v>0.4</v>
      </c>
      <c r="AM34" s="185">
        <f t="shared" si="198"/>
        <v>0.4</v>
      </c>
      <c r="AN34" s="185">
        <f t="shared" si="198"/>
        <v>0.4</v>
      </c>
      <c r="AO34" s="188">
        <f t="shared" si="198"/>
        <v>0.4</v>
      </c>
      <c r="AP34" s="187">
        <f t="shared" si="198"/>
        <v>0.4</v>
      </c>
      <c r="AQ34" s="185">
        <f t="shared" si="198"/>
        <v>0.4</v>
      </c>
      <c r="AR34" s="185">
        <f t="shared" si="198"/>
        <v>0.4</v>
      </c>
      <c r="AS34" s="185">
        <f t="shared" si="198"/>
        <v>0.4</v>
      </c>
      <c r="AT34" s="185">
        <f t="shared" si="198"/>
        <v>0.4</v>
      </c>
      <c r="AU34" s="185">
        <f t="shared" si="198"/>
        <v>0.4</v>
      </c>
      <c r="AV34" s="185">
        <f t="shared" si="198"/>
        <v>0.4</v>
      </c>
      <c r="AW34" s="185">
        <f t="shared" si="198"/>
        <v>0.4</v>
      </c>
      <c r="AX34" s="185">
        <f t="shared" si="198"/>
        <v>0.4</v>
      </c>
      <c r="AY34" s="185">
        <f t="shared" si="198"/>
        <v>0.4</v>
      </c>
      <c r="AZ34" s="185">
        <f t="shared" si="198"/>
        <v>0.4</v>
      </c>
      <c r="BA34" s="188">
        <f t="shared" si="198"/>
        <v>0.4</v>
      </c>
      <c r="BB34" s="187">
        <f t="shared" si="198"/>
        <v>0.4</v>
      </c>
      <c r="BC34" s="185">
        <f t="shared" si="198"/>
        <v>0.4</v>
      </c>
      <c r="BD34" s="185">
        <f t="shared" si="198"/>
        <v>0.4</v>
      </c>
      <c r="BE34" s="185">
        <f t="shared" si="198"/>
        <v>0.4</v>
      </c>
      <c r="BF34" s="185">
        <f t="shared" si="198"/>
        <v>0.4</v>
      </c>
      <c r="BG34" s="185">
        <f t="shared" si="198"/>
        <v>0.4</v>
      </c>
      <c r="BH34" s="185">
        <f t="shared" si="198"/>
        <v>0.4</v>
      </c>
      <c r="BI34" s="185">
        <f t="shared" si="198"/>
        <v>0.4</v>
      </c>
      <c r="BJ34" s="185">
        <f t="shared" si="198"/>
        <v>0.4</v>
      </c>
      <c r="BK34" s="185">
        <f t="shared" si="198"/>
        <v>0.4</v>
      </c>
      <c r="BL34" s="185">
        <f t="shared" si="198"/>
        <v>0.4</v>
      </c>
      <c r="BM34" s="188">
        <f t="shared" si="198"/>
        <v>0.4</v>
      </c>
      <c r="BN34" s="187">
        <f t="shared" si="198"/>
        <v>0.4</v>
      </c>
      <c r="BO34" s="185">
        <f t="shared" si="198"/>
        <v>0.4</v>
      </c>
      <c r="BP34" s="185">
        <f t="shared" si="198"/>
        <v>0.4</v>
      </c>
      <c r="BQ34" s="185">
        <f t="shared" si="198"/>
        <v>0.4</v>
      </c>
      <c r="BR34" s="185">
        <f t="shared" si="198"/>
        <v>0.4</v>
      </c>
      <c r="BS34" s="185">
        <f t="shared" si="198"/>
        <v>0.4</v>
      </c>
      <c r="BT34" s="185">
        <f t="shared" si="198"/>
        <v>0.4</v>
      </c>
      <c r="BU34" s="185">
        <f t="shared" si="198"/>
        <v>0.4</v>
      </c>
      <c r="BV34" s="185">
        <f t="shared" si="198"/>
        <v>0.4</v>
      </c>
      <c r="BW34" s="185">
        <f t="shared" si="198"/>
        <v>0.4</v>
      </c>
      <c r="BX34" s="185">
        <f t="shared" si="198"/>
        <v>0.4</v>
      </c>
      <c r="BY34" s="188">
        <f t="shared" si="198"/>
        <v>0.4</v>
      </c>
      <c r="BZ34" s="187">
        <f t="shared" si="198"/>
        <v>0.4</v>
      </c>
      <c r="CA34" s="185">
        <f t="shared" si="198"/>
        <v>0.4</v>
      </c>
      <c r="CB34" s="185">
        <f t="shared" si="198"/>
        <v>0.4</v>
      </c>
      <c r="CC34" s="185">
        <f t="shared" si="198"/>
        <v>0.4</v>
      </c>
      <c r="CD34" s="185">
        <f t="shared" si="198"/>
        <v>0.4</v>
      </c>
      <c r="CE34" s="185">
        <f t="shared" ref="CE34:CK34" si="199">IF(CE$2&gt;=$C34,0.4,0)</f>
        <v>0.4</v>
      </c>
      <c r="CF34" s="185">
        <f t="shared" si="199"/>
        <v>0.4</v>
      </c>
      <c r="CG34" s="185">
        <f t="shared" si="199"/>
        <v>0.4</v>
      </c>
      <c r="CH34" s="185">
        <f t="shared" si="199"/>
        <v>0.4</v>
      </c>
      <c r="CI34" s="185">
        <f t="shared" si="199"/>
        <v>0.4</v>
      </c>
      <c r="CJ34" s="185">
        <f t="shared" si="199"/>
        <v>0.4</v>
      </c>
      <c r="CK34" s="188">
        <f t="shared" si="199"/>
        <v>0.4</v>
      </c>
    </row>
    <row r="35" spans="2:89" ht="18" customHeight="1" thickBot="1">
      <c r="B35" s="203" t="s">
        <v>124</v>
      </c>
      <c r="C35" s="641">
        <v>0.1</v>
      </c>
      <c r="E35" s="654" t="s">
        <v>59</v>
      </c>
      <c r="F35" s="396">
        <f>((F29*F30+F31*F32+F33*F34)*F28*F27)*(1-($C$54*$C$35))</f>
        <v>0</v>
      </c>
      <c r="G35" s="397">
        <f t="shared" ref="G35:Q35" si="200">((G29*G30+G31*G32+G33*G34)*G28*G27)*(1-($C$54*$C$35))</f>
        <v>0</v>
      </c>
      <c r="H35" s="397">
        <f t="shared" si="200"/>
        <v>0</v>
      </c>
      <c r="I35" s="397">
        <f t="shared" si="200"/>
        <v>0</v>
      </c>
      <c r="J35" s="397">
        <f t="shared" ca="1" si="200"/>
        <v>0</v>
      </c>
      <c r="K35" s="397">
        <f t="shared" ca="1" si="200"/>
        <v>0</v>
      </c>
      <c r="L35" s="397">
        <f t="shared" ca="1" si="200"/>
        <v>0</v>
      </c>
      <c r="M35" s="397">
        <f t="shared" ca="1" si="200"/>
        <v>0</v>
      </c>
      <c r="N35" s="397">
        <f t="shared" ca="1" si="200"/>
        <v>0</v>
      </c>
      <c r="O35" s="397">
        <f t="shared" ca="1" si="200"/>
        <v>0</v>
      </c>
      <c r="P35" s="397">
        <f t="shared" ca="1" si="200"/>
        <v>0</v>
      </c>
      <c r="Q35" s="398">
        <f t="shared" ca="1" si="200"/>
        <v>0</v>
      </c>
      <c r="R35" s="396">
        <f ca="1">((R29*R30+R31*R32+R33*R34)*R28*R27)*(1-($C$54*$C$35))</f>
        <v>0</v>
      </c>
      <c r="S35" s="397">
        <f t="shared" ref="S35:CD35" ca="1" si="201">((S29*S30+S31*S32+S33*S34)*S28*S27)*(1-($C$54*$C$35))</f>
        <v>0</v>
      </c>
      <c r="T35" s="397">
        <f t="shared" ca="1" si="201"/>
        <v>0</v>
      </c>
      <c r="U35" s="397">
        <f t="shared" ca="1" si="201"/>
        <v>0</v>
      </c>
      <c r="V35" s="397">
        <f t="shared" ca="1" si="201"/>
        <v>0</v>
      </c>
      <c r="W35" s="397">
        <f t="shared" ca="1" si="201"/>
        <v>0</v>
      </c>
      <c r="X35" s="397">
        <f t="shared" ca="1" si="201"/>
        <v>0</v>
      </c>
      <c r="Y35" s="397">
        <f t="shared" ca="1" si="201"/>
        <v>2028</v>
      </c>
      <c r="Z35" s="397">
        <f t="shared" ca="1" si="201"/>
        <v>2028</v>
      </c>
      <c r="AA35" s="397">
        <f t="shared" ca="1" si="201"/>
        <v>2028</v>
      </c>
      <c r="AB35" s="397">
        <f t="shared" ca="1" si="201"/>
        <v>2028</v>
      </c>
      <c r="AC35" s="398">
        <f t="shared" ca="1" si="201"/>
        <v>2028</v>
      </c>
      <c r="AD35" s="396">
        <f t="shared" ca="1" si="201"/>
        <v>2028</v>
      </c>
      <c r="AE35" s="397">
        <f t="shared" ca="1" si="201"/>
        <v>4056</v>
      </c>
      <c r="AF35" s="397">
        <f t="shared" ca="1" si="201"/>
        <v>4056</v>
      </c>
      <c r="AG35" s="397">
        <f t="shared" ca="1" si="201"/>
        <v>4056</v>
      </c>
      <c r="AH35" s="397">
        <f t="shared" ca="1" si="201"/>
        <v>6084</v>
      </c>
      <c r="AI35" s="397">
        <f t="shared" ca="1" si="201"/>
        <v>6084</v>
      </c>
      <c r="AJ35" s="397">
        <f t="shared" ca="1" si="201"/>
        <v>6084</v>
      </c>
      <c r="AK35" s="397">
        <f t="shared" ca="1" si="201"/>
        <v>8112</v>
      </c>
      <c r="AL35" s="397">
        <f t="shared" ca="1" si="201"/>
        <v>8112</v>
      </c>
      <c r="AM35" s="397">
        <f t="shared" ca="1" si="201"/>
        <v>10140</v>
      </c>
      <c r="AN35" s="397">
        <f t="shared" ca="1" si="201"/>
        <v>10140</v>
      </c>
      <c r="AO35" s="398">
        <f t="shared" ca="1" si="201"/>
        <v>12168</v>
      </c>
      <c r="AP35" s="396">
        <f t="shared" ca="1" si="201"/>
        <v>12168</v>
      </c>
      <c r="AQ35" s="397">
        <f t="shared" ca="1" si="201"/>
        <v>14196</v>
      </c>
      <c r="AR35" s="397">
        <f t="shared" ca="1" si="201"/>
        <v>16224</v>
      </c>
      <c r="AS35" s="397">
        <f t="shared" ca="1" si="201"/>
        <v>18252</v>
      </c>
      <c r="AT35" s="397">
        <f t="shared" ca="1" si="201"/>
        <v>20280</v>
      </c>
      <c r="AU35" s="397">
        <f t="shared" ca="1" si="201"/>
        <v>22308</v>
      </c>
      <c r="AV35" s="397">
        <f t="shared" ca="1" si="201"/>
        <v>24336</v>
      </c>
      <c r="AW35" s="397">
        <f t="shared" ca="1" si="201"/>
        <v>26364</v>
      </c>
      <c r="AX35" s="397">
        <f t="shared" ca="1" si="201"/>
        <v>28392</v>
      </c>
      <c r="AY35" s="397">
        <f t="shared" ca="1" si="201"/>
        <v>30420</v>
      </c>
      <c r="AZ35" s="397">
        <f t="shared" ca="1" si="201"/>
        <v>32448</v>
      </c>
      <c r="BA35" s="398">
        <f t="shared" ca="1" si="201"/>
        <v>34476</v>
      </c>
      <c r="BB35" s="396">
        <f t="shared" ca="1" si="201"/>
        <v>36504</v>
      </c>
      <c r="BC35" s="397">
        <f t="shared" ca="1" si="201"/>
        <v>38532</v>
      </c>
      <c r="BD35" s="397">
        <f t="shared" ca="1" si="201"/>
        <v>40560</v>
      </c>
      <c r="BE35" s="397">
        <f t="shared" ca="1" si="201"/>
        <v>44616</v>
      </c>
      <c r="BF35" s="397">
        <f t="shared" ca="1" si="201"/>
        <v>44616</v>
      </c>
      <c r="BG35" s="397">
        <f t="shared" ca="1" si="201"/>
        <v>46644</v>
      </c>
      <c r="BH35" s="397">
        <f t="shared" ca="1" si="201"/>
        <v>50700</v>
      </c>
      <c r="BI35" s="397">
        <f t="shared" ca="1" si="201"/>
        <v>52728</v>
      </c>
      <c r="BJ35" s="397">
        <f t="shared" ca="1" si="201"/>
        <v>56784</v>
      </c>
      <c r="BK35" s="397">
        <f t="shared" ca="1" si="201"/>
        <v>62868</v>
      </c>
      <c r="BL35" s="397">
        <f t="shared" ca="1" si="201"/>
        <v>66924</v>
      </c>
      <c r="BM35" s="398">
        <f t="shared" ca="1" si="201"/>
        <v>73008</v>
      </c>
      <c r="BN35" s="396">
        <f t="shared" ca="1" si="201"/>
        <v>79092</v>
      </c>
      <c r="BO35" s="397">
        <f t="shared" ca="1" si="201"/>
        <v>85176</v>
      </c>
      <c r="BP35" s="397">
        <f t="shared" ca="1" si="201"/>
        <v>93288</v>
      </c>
      <c r="BQ35" s="397">
        <f t="shared" ca="1" si="201"/>
        <v>101400</v>
      </c>
      <c r="BR35" s="397">
        <f t="shared" ca="1" si="201"/>
        <v>109512</v>
      </c>
      <c r="BS35" s="397">
        <f t="shared" ca="1" si="201"/>
        <v>117624</v>
      </c>
      <c r="BT35" s="397">
        <f t="shared" ca="1" si="201"/>
        <v>127764</v>
      </c>
      <c r="BU35" s="397">
        <f t="shared" ca="1" si="201"/>
        <v>139932</v>
      </c>
      <c r="BV35" s="397">
        <f t="shared" ca="1" si="201"/>
        <v>152100</v>
      </c>
      <c r="BW35" s="397">
        <f t="shared" ca="1" si="201"/>
        <v>166296</v>
      </c>
      <c r="BX35" s="397">
        <f t="shared" ca="1" si="201"/>
        <v>180492</v>
      </c>
      <c r="BY35" s="398">
        <f t="shared" ca="1" si="201"/>
        <v>196716</v>
      </c>
      <c r="BZ35" s="396">
        <f t="shared" ca="1" si="201"/>
        <v>214968</v>
      </c>
      <c r="CA35" s="397">
        <f t="shared" ca="1" si="201"/>
        <v>233220</v>
      </c>
      <c r="CB35" s="397">
        <f t="shared" ca="1" si="201"/>
        <v>253500</v>
      </c>
      <c r="CC35" s="397">
        <f t="shared" ca="1" si="201"/>
        <v>275808</v>
      </c>
      <c r="CD35" s="397">
        <f t="shared" ca="1" si="201"/>
        <v>300144</v>
      </c>
      <c r="CE35" s="397">
        <f t="shared" ref="CE35:CK35" ca="1" si="202">((CE29*CE30+CE31*CE32+CE33*CE34)*CE28*CE27)*(1-($C$54*$C$35))</f>
        <v>326508</v>
      </c>
      <c r="CF35" s="397">
        <f t="shared" ca="1" si="202"/>
        <v>354900</v>
      </c>
      <c r="CG35" s="397">
        <f t="shared" ca="1" si="202"/>
        <v>387348</v>
      </c>
      <c r="CH35" s="397">
        <f t="shared" ca="1" si="202"/>
        <v>421824</v>
      </c>
      <c r="CI35" s="397">
        <f t="shared" ca="1" si="202"/>
        <v>462384</v>
      </c>
      <c r="CJ35" s="397">
        <f t="shared" ca="1" si="202"/>
        <v>504972</v>
      </c>
      <c r="CK35" s="398">
        <f t="shared" ca="1" si="202"/>
        <v>551616</v>
      </c>
    </row>
    <row r="36" spans="2:89" ht="18" customHeight="1" thickBot="1">
      <c r="B36" s="169"/>
      <c r="C36" s="172"/>
      <c r="E36" s="655" t="s">
        <v>226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0</v>
      </c>
      <c r="T36" s="507">
        <v>0</v>
      </c>
      <c r="U36" s="507">
        <v>0</v>
      </c>
      <c r="V36" s="507">
        <v>0</v>
      </c>
      <c r="W36" s="507">
        <v>0</v>
      </c>
      <c r="X36" s="507">
        <v>0</v>
      </c>
      <c r="Y36" s="507">
        <v>0</v>
      </c>
      <c r="Z36" s="507">
        <v>0</v>
      </c>
      <c r="AA36" s="507">
        <v>0</v>
      </c>
      <c r="AB36" s="507">
        <v>0</v>
      </c>
      <c r="AC36" s="507">
        <v>0</v>
      </c>
      <c r="AD36" s="507">
        <v>0</v>
      </c>
      <c r="AE36" s="507">
        <v>0</v>
      </c>
      <c r="AF36" s="507">
        <v>0</v>
      </c>
      <c r="AG36" s="507">
        <v>0</v>
      </c>
      <c r="AH36" s="507">
        <v>0</v>
      </c>
      <c r="AI36" s="507">
        <v>0</v>
      </c>
      <c r="AJ36" s="507">
        <v>0</v>
      </c>
      <c r="AK36" s="507">
        <v>0</v>
      </c>
      <c r="AL36" s="507">
        <v>0</v>
      </c>
      <c r="AM36" s="507">
        <v>0</v>
      </c>
      <c r="AN36" s="507">
        <v>0</v>
      </c>
      <c r="AO36" s="507">
        <v>0</v>
      </c>
      <c r="AP36" s="507">
        <v>0</v>
      </c>
      <c r="AQ36" s="507">
        <v>0</v>
      </c>
      <c r="AR36" s="507">
        <v>0</v>
      </c>
      <c r="AS36" s="507">
        <v>0</v>
      </c>
      <c r="AT36" s="507">
        <v>0</v>
      </c>
      <c r="AU36" s="507">
        <v>0</v>
      </c>
      <c r="AV36" s="507">
        <v>0</v>
      </c>
      <c r="AW36" s="507">
        <v>0</v>
      </c>
      <c r="AX36" s="507">
        <v>0</v>
      </c>
      <c r="AY36" s="507">
        <v>0</v>
      </c>
      <c r="AZ36" s="507">
        <v>0</v>
      </c>
      <c r="BA36" s="507">
        <v>0</v>
      </c>
      <c r="BB36" s="507">
        <v>0</v>
      </c>
      <c r="BC36" s="507">
        <v>0</v>
      </c>
      <c r="BD36" s="507">
        <v>0</v>
      </c>
      <c r="BE36" s="507">
        <v>0</v>
      </c>
      <c r="BF36" s="507">
        <v>0</v>
      </c>
      <c r="BG36" s="507">
        <v>0</v>
      </c>
      <c r="BH36" s="507">
        <v>0</v>
      </c>
      <c r="BI36" s="507">
        <v>0</v>
      </c>
      <c r="BJ36" s="507">
        <v>0</v>
      </c>
      <c r="BK36" s="507">
        <v>0</v>
      </c>
      <c r="BL36" s="507">
        <v>0</v>
      </c>
      <c r="BM36" s="507">
        <v>0</v>
      </c>
      <c r="BN36" s="507">
        <v>0</v>
      </c>
      <c r="BO36" s="507">
        <v>0</v>
      </c>
      <c r="BP36" s="507">
        <v>0</v>
      </c>
      <c r="BQ36" s="507">
        <v>0</v>
      </c>
      <c r="BR36" s="507">
        <v>0</v>
      </c>
      <c r="BS36" s="507">
        <v>0</v>
      </c>
      <c r="BT36" s="507">
        <v>0</v>
      </c>
      <c r="BU36" s="507">
        <v>0</v>
      </c>
      <c r="BV36" s="507">
        <v>0</v>
      </c>
      <c r="BW36" s="507">
        <v>0</v>
      </c>
      <c r="BX36" s="507">
        <v>0</v>
      </c>
      <c r="BY36" s="507">
        <v>0</v>
      </c>
      <c r="BZ36" s="507">
        <v>0</v>
      </c>
      <c r="CA36" s="507">
        <v>0</v>
      </c>
      <c r="CB36" s="507">
        <v>0</v>
      </c>
      <c r="CC36" s="507">
        <v>0</v>
      </c>
      <c r="CD36" s="507">
        <v>0</v>
      </c>
      <c r="CE36" s="507">
        <v>0</v>
      </c>
      <c r="CF36" s="507">
        <v>0</v>
      </c>
      <c r="CG36" s="507">
        <v>0</v>
      </c>
      <c r="CH36" s="507">
        <v>0</v>
      </c>
      <c r="CI36" s="507">
        <v>0</v>
      </c>
      <c r="CJ36" s="507">
        <v>0</v>
      </c>
      <c r="CK36" s="508">
        <v>0</v>
      </c>
    </row>
    <row r="37" spans="2:89" customFormat="1" ht="18" customHeight="1" thickBot="1">
      <c r="B37" s="169"/>
      <c r="C37" s="174"/>
      <c r="F37" s="129"/>
      <c r="Q37" s="130"/>
      <c r="R37" s="129"/>
      <c r="AC37" s="130"/>
      <c r="AD37" s="129"/>
      <c r="AE37" s="205"/>
      <c r="AO37" s="130"/>
      <c r="AP37" s="129"/>
      <c r="BA37" s="130"/>
      <c r="BB37" s="129"/>
      <c r="BM37" s="130"/>
      <c r="BN37" s="129"/>
      <c r="BY37" s="130"/>
      <c r="BZ37" s="129"/>
      <c r="CK37" s="130"/>
    </row>
    <row r="38" spans="2:89" ht="18" customHeight="1" thickBot="1">
      <c r="B38" s="169"/>
      <c r="C38" s="172"/>
      <c r="E38" s="83" t="s">
        <v>155</v>
      </c>
      <c r="F38" s="108"/>
      <c r="Q38" s="109"/>
      <c r="R38" s="108"/>
      <c r="AC38" s="109"/>
      <c r="AD38" s="108"/>
      <c r="AO38" s="109"/>
      <c r="AP38" s="108"/>
      <c r="BA38" s="109"/>
      <c r="BB38" s="108"/>
      <c r="BM38" s="109"/>
      <c r="BN38" s="108"/>
      <c r="BY38" s="109"/>
      <c r="BZ38" s="108"/>
      <c r="CK38" s="109"/>
    </row>
    <row r="39" spans="2:89" ht="18" customHeight="1">
      <c r="B39" s="169" t="s">
        <v>119</v>
      </c>
      <c r="C39" s="642">
        <v>0.6</v>
      </c>
      <c r="E39" s="59" t="s">
        <v>259</v>
      </c>
      <c r="F39" s="64">
        <f>$C$39</f>
        <v>0.6</v>
      </c>
      <c r="G39" s="65">
        <f t="shared" ref="G39:Q39" si="203">$C$39</f>
        <v>0.6</v>
      </c>
      <c r="H39" s="65">
        <f t="shared" si="203"/>
        <v>0.6</v>
      </c>
      <c r="I39" s="65">
        <f t="shared" si="203"/>
        <v>0.6</v>
      </c>
      <c r="J39" s="65">
        <f t="shared" si="203"/>
        <v>0.6</v>
      </c>
      <c r="K39" s="65">
        <f t="shared" si="203"/>
        <v>0.6</v>
      </c>
      <c r="L39" s="65">
        <f t="shared" si="203"/>
        <v>0.6</v>
      </c>
      <c r="M39" s="65">
        <f t="shared" si="203"/>
        <v>0.6</v>
      </c>
      <c r="N39" s="65">
        <f t="shared" si="203"/>
        <v>0.6</v>
      </c>
      <c r="O39" s="65">
        <f t="shared" si="203"/>
        <v>0.6</v>
      </c>
      <c r="P39" s="65">
        <f t="shared" si="203"/>
        <v>0.6</v>
      </c>
      <c r="Q39" s="66">
        <f t="shared" si="203"/>
        <v>0.6</v>
      </c>
      <c r="R39" s="64">
        <f>$C$39</f>
        <v>0.6</v>
      </c>
      <c r="S39" s="65">
        <f t="shared" ref="S39:CD39" si="204">$C$39</f>
        <v>0.6</v>
      </c>
      <c r="T39" s="65">
        <f t="shared" si="204"/>
        <v>0.6</v>
      </c>
      <c r="U39" s="65">
        <f t="shared" si="204"/>
        <v>0.6</v>
      </c>
      <c r="V39" s="65">
        <f t="shared" si="204"/>
        <v>0.6</v>
      </c>
      <c r="W39" s="65">
        <f t="shared" si="204"/>
        <v>0.6</v>
      </c>
      <c r="X39" s="65">
        <f t="shared" si="204"/>
        <v>0.6</v>
      </c>
      <c r="Y39" s="65">
        <f t="shared" si="204"/>
        <v>0.6</v>
      </c>
      <c r="Z39" s="65">
        <f t="shared" si="204"/>
        <v>0.6</v>
      </c>
      <c r="AA39" s="65">
        <f t="shared" si="204"/>
        <v>0.6</v>
      </c>
      <c r="AB39" s="65">
        <f t="shared" si="204"/>
        <v>0.6</v>
      </c>
      <c r="AC39" s="66">
        <f t="shared" si="204"/>
        <v>0.6</v>
      </c>
      <c r="AD39" s="64">
        <f t="shared" si="204"/>
        <v>0.6</v>
      </c>
      <c r="AE39" s="65">
        <f t="shared" si="204"/>
        <v>0.6</v>
      </c>
      <c r="AF39" s="65">
        <f t="shared" si="204"/>
        <v>0.6</v>
      </c>
      <c r="AG39" s="65">
        <f t="shared" si="204"/>
        <v>0.6</v>
      </c>
      <c r="AH39" s="65">
        <f t="shared" si="204"/>
        <v>0.6</v>
      </c>
      <c r="AI39" s="65">
        <f t="shared" si="204"/>
        <v>0.6</v>
      </c>
      <c r="AJ39" s="65">
        <f t="shared" si="204"/>
        <v>0.6</v>
      </c>
      <c r="AK39" s="65">
        <f t="shared" si="204"/>
        <v>0.6</v>
      </c>
      <c r="AL39" s="65">
        <f t="shared" si="204"/>
        <v>0.6</v>
      </c>
      <c r="AM39" s="65">
        <f t="shared" si="204"/>
        <v>0.6</v>
      </c>
      <c r="AN39" s="65">
        <f t="shared" si="204"/>
        <v>0.6</v>
      </c>
      <c r="AO39" s="66">
        <f t="shared" si="204"/>
        <v>0.6</v>
      </c>
      <c r="AP39" s="64">
        <f t="shared" si="204"/>
        <v>0.6</v>
      </c>
      <c r="AQ39" s="65">
        <f t="shared" si="204"/>
        <v>0.6</v>
      </c>
      <c r="AR39" s="65">
        <f t="shared" si="204"/>
        <v>0.6</v>
      </c>
      <c r="AS39" s="65">
        <f t="shared" si="204"/>
        <v>0.6</v>
      </c>
      <c r="AT39" s="65">
        <f t="shared" si="204"/>
        <v>0.6</v>
      </c>
      <c r="AU39" s="65">
        <f t="shared" si="204"/>
        <v>0.6</v>
      </c>
      <c r="AV39" s="65">
        <f t="shared" si="204"/>
        <v>0.6</v>
      </c>
      <c r="AW39" s="65">
        <f t="shared" si="204"/>
        <v>0.6</v>
      </c>
      <c r="AX39" s="65">
        <f t="shared" si="204"/>
        <v>0.6</v>
      </c>
      <c r="AY39" s="65">
        <f t="shared" si="204"/>
        <v>0.6</v>
      </c>
      <c r="AZ39" s="65">
        <f t="shared" si="204"/>
        <v>0.6</v>
      </c>
      <c r="BA39" s="66">
        <f t="shared" si="204"/>
        <v>0.6</v>
      </c>
      <c r="BB39" s="64">
        <f t="shared" si="204"/>
        <v>0.6</v>
      </c>
      <c r="BC39" s="65">
        <f t="shared" si="204"/>
        <v>0.6</v>
      </c>
      <c r="BD39" s="65">
        <f t="shared" si="204"/>
        <v>0.6</v>
      </c>
      <c r="BE39" s="65">
        <f t="shared" si="204"/>
        <v>0.6</v>
      </c>
      <c r="BF39" s="65">
        <f t="shared" si="204"/>
        <v>0.6</v>
      </c>
      <c r="BG39" s="65">
        <f t="shared" si="204"/>
        <v>0.6</v>
      </c>
      <c r="BH39" s="65">
        <f t="shared" si="204"/>
        <v>0.6</v>
      </c>
      <c r="BI39" s="65">
        <f t="shared" si="204"/>
        <v>0.6</v>
      </c>
      <c r="BJ39" s="65">
        <f t="shared" si="204"/>
        <v>0.6</v>
      </c>
      <c r="BK39" s="65">
        <f t="shared" si="204"/>
        <v>0.6</v>
      </c>
      <c r="BL39" s="65">
        <f t="shared" si="204"/>
        <v>0.6</v>
      </c>
      <c r="BM39" s="66">
        <f t="shared" si="204"/>
        <v>0.6</v>
      </c>
      <c r="BN39" s="64">
        <f t="shared" si="204"/>
        <v>0.6</v>
      </c>
      <c r="BO39" s="65">
        <f t="shared" si="204"/>
        <v>0.6</v>
      </c>
      <c r="BP39" s="65">
        <f t="shared" si="204"/>
        <v>0.6</v>
      </c>
      <c r="BQ39" s="65">
        <f t="shared" si="204"/>
        <v>0.6</v>
      </c>
      <c r="BR39" s="65">
        <f t="shared" si="204"/>
        <v>0.6</v>
      </c>
      <c r="BS39" s="65">
        <f t="shared" si="204"/>
        <v>0.6</v>
      </c>
      <c r="BT39" s="65">
        <f t="shared" si="204"/>
        <v>0.6</v>
      </c>
      <c r="BU39" s="65">
        <f t="shared" si="204"/>
        <v>0.6</v>
      </c>
      <c r="BV39" s="65">
        <f t="shared" si="204"/>
        <v>0.6</v>
      </c>
      <c r="BW39" s="65">
        <f t="shared" si="204"/>
        <v>0.6</v>
      </c>
      <c r="BX39" s="65">
        <f t="shared" si="204"/>
        <v>0.6</v>
      </c>
      <c r="BY39" s="66">
        <f t="shared" si="204"/>
        <v>0.6</v>
      </c>
      <c r="BZ39" s="64">
        <f t="shared" si="204"/>
        <v>0.6</v>
      </c>
      <c r="CA39" s="65">
        <f t="shared" si="204"/>
        <v>0.6</v>
      </c>
      <c r="CB39" s="65">
        <f t="shared" si="204"/>
        <v>0.6</v>
      </c>
      <c r="CC39" s="65">
        <f t="shared" si="204"/>
        <v>0.6</v>
      </c>
      <c r="CD39" s="65">
        <f t="shared" si="204"/>
        <v>0.6</v>
      </c>
      <c r="CE39" s="65">
        <f t="shared" ref="CE39:CK39" si="205">$C$39</f>
        <v>0.6</v>
      </c>
      <c r="CF39" s="65">
        <f t="shared" si="205"/>
        <v>0.6</v>
      </c>
      <c r="CG39" s="65">
        <f t="shared" si="205"/>
        <v>0.6</v>
      </c>
      <c r="CH39" s="65">
        <f t="shared" si="205"/>
        <v>0.6</v>
      </c>
      <c r="CI39" s="65">
        <f t="shared" si="205"/>
        <v>0.6</v>
      </c>
      <c r="CJ39" s="65">
        <f t="shared" si="205"/>
        <v>0.6</v>
      </c>
      <c r="CK39" s="66">
        <f t="shared" si="205"/>
        <v>0.6</v>
      </c>
    </row>
    <row r="40" spans="2:89" ht="18" customHeight="1">
      <c r="B40" s="169"/>
      <c r="C40" s="172"/>
      <c r="E40" s="18" t="s">
        <v>60</v>
      </c>
      <c r="F40" s="100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f t="shared" ref="N40:O40" si="206">N39*N12</f>
        <v>0</v>
      </c>
      <c r="O40" s="101">
        <f t="shared" si="206"/>
        <v>0</v>
      </c>
      <c r="P40" s="101">
        <v>0</v>
      </c>
      <c r="Q40" s="102">
        <f t="shared" ref="Q40" si="207">Q39*Q12</f>
        <v>0</v>
      </c>
      <c r="R40" s="100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1</v>
      </c>
      <c r="Y40" s="101">
        <v>0</v>
      </c>
      <c r="Z40" s="101">
        <f t="shared" ref="Z40:AC40" si="208">Z39*Z12</f>
        <v>0</v>
      </c>
      <c r="AA40" s="101">
        <f t="shared" si="208"/>
        <v>0</v>
      </c>
      <c r="AB40" s="101">
        <v>0</v>
      </c>
      <c r="AC40" s="102">
        <f t="shared" si="208"/>
        <v>0.6</v>
      </c>
      <c r="AD40" s="100">
        <f>ROUND(AD39*AD12,0)</f>
        <v>0</v>
      </c>
      <c r="AE40" s="101">
        <f t="shared" ref="AE40:CK40" si="209">ROUND(AE39*AE12,0)</f>
        <v>0</v>
      </c>
      <c r="AF40" s="101">
        <f t="shared" si="209"/>
        <v>1</v>
      </c>
      <c r="AG40" s="101">
        <f t="shared" si="209"/>
        <v>0</v>
      </c>
      <c r="AH40" s="101">
        <f t="shared" si="209"/>
        <v>0</v>
      </c>
      <c r="AI40" s="101">
        <f t="shared" si="209"/>
        <v>1</v>
      </c>
      <c r="AJ40" s="101">
        <f t="shared" si="209"/>
        <v>0</v>
      </c>
      <c r="AK40" s="101">
        <f t="shared" si="209"/>
        <v>1</v>
      </c>
      <c r="AL40" s="101">
        <f t="shared" si="209"/>
        <v>0</v>
      </c>
      <c r="AM40" s="101">
        <f t="shared" si="209"/>
        <v>1</v>
      </c>
      <c r="AN40" s="101">
        <f t="shared" si="209"/>
        <v>0</v>
      </c>
      <c r="AO40" s="102">
        <f t="shared" si="209"/>
        <v>1</v>
      </c>
      <c r="AP40" s="100">
        <f t="shared" si="209"/>
        <v>1</v>
      </c>
      <c r="AQ40" s="101">
        <f t="shared" si="209"/>
        <v>1</v>
      </c>
      <c r="AR40" s="101">
        <f t="shared" si="209"/>
        <v>1</v>
      </c>
      <c r="AS40" s="101">
        <f t="shared" si="209"/>
        <v>1</v>
      </c>
      <c r="AT40" s="101">
        <f t="shared" si="209"/>
        <v>1</v>
      </c>
      <c r="AU40" s="101">
        <f t="shared" si="209"/>
        <v>1</v>
      </c>
      <c r="AV40" s="101">
        <f t="shared" si="209"/>
        <v>1</v>
      </c>
      <c r="AW40" s="101">
        <f t="shared" si="209"/>
        <v>1</v>
      </c>
      <c r="AX40" s="101">
        <f t="shared" si="209"/>
        <v>1</v>
      </c>
      <c r="AY40" s="101">
        <f t="shared" si="209"/>
        <v>1</v>
      </c>
      <c r="AZ40" s="101">
        <f t="shared" si="209"/>
        <v>1</v>
      </c>
      <c r="BA40" s="102">
        <f t="shared" si="209"/>
        <v>1</v>
      </c>
      <c r="BB40" s="100">
        <f t="shared" si="209"/>
        <v>1</v>
      </c>
      <c r="BC40" s="101">
        <f t="shared" si="209"/>
        <v>2</v>
      </c>
      <c r="BD40" s="101">
        <f t="shared" si="209"/>
        <v>1</v>
      </c>
      <c r="BE40" s="101">
        <f t="shared" si="209"/>
        <v>2</v>
      </c>
      <c r="BF40" s="101">
        <f t="shared" si="209"/>
        <v>2</v>
      </c>
      <c r="BG40" s="101">
        <f t="shared" si="209"/>
        <v>2</v>
      </c>
      <c r="BH40" s="101">
        <f t="shared" si="209"/>
        <v>2</v>
      </c>
      <c r="BI40" s="101">
        <f t="shared" si="209"/>
        <v>3</v>
      </c>
      <c r="BJ40" s="101">
        <f t="shared" si="209"/>
        <v>2</v>
      </c>
      <c r="BK40" s="101">
        <f t="shared" si="209"/>
        <v>3</v>
      </c>
      <c r="BL40" s="101">
        <f t="shared" si="209"/>
        <v>4</v>
      </c>
      <c r="BM40" s="102">
        <f t="shared" si="209"/>
        <v>4</v>
      </c>
      <c r="BN40" s="100">
        <f t="shared" si="209"/>
        <v>4</v>
      </c>
      <c r="BO40" s="101">
        <f t="shared" si="209"/>
        <v>4</v>
      </c>
      <c r="BP40" s="101">
        <f t="shared" si="209"/>
        <v>5</v>
      </c>
      <c r="BQ40" s="101">
        <f t="shared" si="209"/>
        <v>5</v>
      </c>
      <c r="BR40" s="101">
        <f t="shared" si="209"/>
        <v>6</v>
      </c>
      <c r="BS40" s="101">
        <f t="shared" si="209"/>
        <v>7</v>
      </c>
      <c r="BT40" s="101">
        <f t="shared" si="209"/>
        <v>7</v>
      </c>
      <c r="BU40" s="101">
        <f t="shared" si="209"/>
        <v>8</v>
      </c>
      <c r="BV40" s="101">
        <f t="shared" si="209"/>
        <v>8</v>
      </c>
      <c r="BW40" s="101">
        <f t="shared" si="209"/>
        <v>9</v>
      </c>
      <c r="BX40" s="101">
        <f t="shared" si="209"/>
        <v>10</v>
      </c>
      <c r="BY40" s="102">
        <f t="shared" si="209"/>
        <v>11</v>
      </c>
      <c r="BZ40" s="100">
        <f t="shared" si="209"/>
        <v>12</v>
      </c>
      <c r="CA40" s="101">
        <f t="shared" si="209"/>
        <v>13</v>
      </c>
      <c r="CB40" s="101">
        <f t="shared" si="209"/>
        <v>14</v>
      </c>
      <c r="CC40" s="101">
        <f t="shared" si="209"/>
        <v>16</v>
      </c>
      <c r="CD40" s="101">
        <f t="shared" si="209"/>
        <v>17</v>
      </c>
      <c r="CE40" s="101">
        <f t="shared" si="209"/>
        <v>19</v>
      </c>
      <c r="CF40" s="101">
        <f t="shared" si="209"/>
        <v>20</v>
      </c>
      <c r="CG40" s="101">
        <f t="shared" si="209"/>
        <v>23</v>
      </c>
      <c r="CH40" s="101">
        <f t="shared" si="209"/>
        <v>25</v>
      </c>
      <c r="CI40" s="101">
        <f t="shared" si="209"/>
        <v>27</v>
      </c>
      <c r="CJ40" s="101">
        <f t="shared" si="209"/>
        <v>30</v>
      </c>
      <c r="CK40" s="102">
        <f t="shared" si="209"/>
        <v>33</v>
      </c>
    </row>
    <row r="41" spans="2:89" ht="18" customHeight="1">
      <c r="B41" s="648" t="s">
        <v>258</v>
      </c>
      <c r="C41" s="643">
        <v>9600</v>
      </c>
      <c r="E41" s="81" t="s">
        <v>53</v>
      </c>
      <c r="F41" s="386"/>
      <c r="G41" s="387"/>
      <c r="H41" s="387"/>
      <c r="I41" s="387"/>
      <c r="J41" s="387"/>
      <c r="K41" s="387"/>
      <c r="L41" s="387">
        <v>0</v>
      </c>
      <c r="M41" s="387">
        <f t="shared" ref="M41:W41" si="210">M40*$C$41</f>
        <v>0</v>
      </c>
      <c r="N41" s="387">
        <f t="shared" si="210"/>
        <v>0</v>
      </c>
      <c r="O41" s="387">
        <f t="shared" si="210"/>
        <v>0</v>
      </c>
      <c r="P41" s="387">
        <f t="shared" si="210"/>
        <v>0</v>
      </c>
      <c r="Q41" s="388">
        <f t="shared" si="210"/>
        <v>0</v>
      </c>
      <c r="R41" s="387">
        <f t="shared" si="210"/>
        <v>0</v>
      </c>
      <c r="S41" s="387">
        <f t="shared" si="210"/>
        <v>0</v>
      </c>
      <c r="T41" s="387">
        <f t="shared" si="210"/>
        <v>0</v>
      </c>
      <c r="U41" s="387">
        <f t="shared" si="210"/>
        <v>0</v>
      </c>
      <c r="V41" s="387">
        <f t="shared" si="210"/>
        <v>0</v>
      </c>
      <c r="W41" s="387">
        <f t="shared" si="210"/>
        <v>0</v>
      </c>
      <c r="X41" s="387">
        <f t="shared" ref="X41:AC41" si="211">X40*$C$41</f>
        <v>9600</v>
      </c>
      <c r="Y41" s="387">
        <f t="shared" si="211"/>
        <v>0</v>
      </c>
      <c r="Z41" s="387">
        <f t="shared" si="211"/>
        <v>0</v>
      </c>
      <c r="AA41" s="387">
        <f t="shared" si="211"/>
        <v>0</v>
      </c>
      <c r="AB41" s="387">
        <f t="shared" si="211"/>
        <v>0</v>
      </c>
      <c r="AC41" s="388">
        <f t="shared" si="211"/>
        <v>5760</v>
      </c>
      <c r="AD41" s="386">
        <f t="shared" ref="AD41:AO41" si="212">AD40*$C$41</f>
        <v>0</v>
      </c>
      <c r="AE41" s="387">
        <f t="shared" si="212"/>
        <v>0</v>
      </c>
      <c r="AF41" s="387">
        <f t="shared" si="212"/>
        <v>9600</v>
      </c>
      <c r="AG41" s="387">
        <f t="shared" si="212"/>
        <v>0</v>
      </c>
      <c r="AH41" s="387">
        <f t="shared" si="212"/>
        <v>0</v>
      </c>
      <c r="AI41" s="387">
        <f t="shared" si="212"/>
        <v>9600</v>
      </c>
      <c r="AJ41" s="387">
        <f t="shared" si="212"/>
        <v>0</v>
      </c>
      <c r="AK41" s="387">
        <f t="shared" si="212"/>
        <v>9600</v>
      </c>
      <c r="AL41" s="387">
        <f t="shared" si="212"/>
        <v>0</v>
      </c>
      <c r="AM41" s="387">
        <f t="shared" si="212"/>
        <v>9600</v>
      </c>
      <c r="AN41" s="387">
        <f t="shared" si="212"/>
        <v>0</v>
      </c>
      <c r="AO41" s="388">
        <f t="shared" si="212"/>
        <v>9600</v>
      </c>
      <c r="AP41" s="386">
        <f t="shared" ref="AP41" si="213">AP40*$C$41</f>
        <v>9600</v>
      </c>
      <c r="AQ41" s="387">
        <f t="shared" ref="AQ41" si="214">AQ40*$C$41</f>
        <v>9600</v>
      </c>
      <c r="AR41" s="387">
        <f t="shared" ref="AR41" si="215">AR40*$C$41</f>
        <v>9600</v>
      </c>
      <c r="AS41" s="387">
        <f t="shared" ref="AS41" si="216">AS40*$C$41</f>
        <v>9600</v>
      </c>
      <c r="AT41" s="387">
        <f t="shared" ref="AT41" si="217">AT40*$C$41</f>
        <v>9600</v>
      </c>
      <c r="AU41" s="387">
        <f t="shared" ref="AU41" si="218">AU40*$C$41</f>
        <v>9600</v>
      </c>
      <c r="AV41" s="387">
        <f t="shared" ref="AV41" si="219">AV40*$C$41</f>
        <v>9600</v>
      </c>
      <c r="AW41" s="387">
        <f t="shared" ref="AW41" si="220">AW40*$C$41</f>
        <v>9600</v>
      </c>
      <c r="AX41" s="387">
        <f t="shared" ref="AX41" si="221">AX40*$C$41</f>
        <v>9600</v>
      </c>
      <c r="AY41" s="387">
        <f t="shared" ref="AY41" si="222">AY40*$C$41</f>
        <v>9600</v>
      </c>
      <c r="AZ41" s="387">
        <f t="shared" ref="AZ41" si="223">AZ40*$C$41</f>
        <v>9600</v>
      </c>
      <c r="BA41" s="388">
        <f t="shared" ref="BA41" si="224">BA40*$C$41</f>
        <v>9600</v>
      </c>
      <c r="BB41" s="386">
        <f t="shared" ref="BB41" si="225">BB40*$C$41</f>
        <v>9600</v>
      </c>
      <c r="BC41" s="387">
        <f t="shared" ref="BC41" si="226">BC40*$C$41</f>
        <v>19200</v>
      </c>
      <c r="BD41" s="387">
        <f t="shared" ref="BD41" si="227">BD40*$C$41</f>
        <v>9600</v>
      </c>
      <c r="BE41" s="387">
        <f t="shared" ref="BE41" si="228">BE40*$C$41</f>
        <v>19200</v>
      </c>
      <c r="BF41" s="387">
        <f t="shared" ref="BF41" si="229">BF40*$C$41</f>
        <v>19200</v>
      </c>
      <c r="BG41" s="387">
        <f t="shared" ref="BG41" si="230">BG40*$C$41</f>
        <v>19200</v>
      </c>
      <c r="BH41" s="387">
        <f t="shared" ref="BH41" si="231">BH40*$C$41</f>
        <v>19200</v>
      </c>
      <c r="BI41" s="387">
        <f t="shared" ref="BI41" si="232">BI40*$C$41</f>
        <v>28800</v>
      </c>
      <c r="BJ41" s="387">
        <f t="shared" ref="BJ41" si="233">BJ40*$C$41</f>
        <v>19200</v>
      </c>
      <c r="BK41" s="387">
        <f t="shared" ref="BK41" si="234">BK40*$C$41</f>
        <v>28800</v>
      </c>
      <c r="BL41" s="387">
        <f t="shared" ref="BL41" si="235">BL40*$C$41</f>
        <v>38400</v>
      </c>
      <c r="BM41" s="388">
        <f t="shared" ref="BM41" si="236">BM40*$C$41</f>
        <v>38400</v>
      </c>
      <c r="BN41" s="386">
        <f t="shared" ref="BN41" si="237">BN40*$C$41</f>
        <v>38400</v>
      </c>
      <c r="BO41" s="387">
        <f t="shared" ref="BO41" si="238">BO40*$C$41</f>
        <v>38400</v>
      </c>
      <c r="BP41" s="387">
        <f t="shared" ref="BP41" si="239">BP40*$C$41</f>
        <v>48000</v>
      </c>
      <c r="BQ41" s="387">
        <f t="shared" ref="BQ41" si="240">BQ40*$C$41</f>
        <v>48000</v>
      </c>
      <c r="BR41" s="387">
        <f t="shared" ref="BR41" si="241">BR40*$C$41</f>
        <v>57600</v>
      </c>
      <c r="BS41" s="387">
        <f t="shared" ref="BS41" si="242">BS40*$C$41</f>
        <v>67200</v>
      </c>
      <c r="BT41" s="387">
        <f t="shared" ref="BT41" si="243">BT40*$C$41</f>
        <v>67200</v>
      </c>
      <c r="BU41" s="387">
        <f t="shared" ref="BU41" si="244">BU40*$C$41</f>
        <v>76800</v>
      </c>
      <c r="BV41" s="387">
        <f t="shared" ref="BV41" si="245">BV40*$C$41</f>
        <v>76800</v>
      </c>
      <c r="BW41" s="387">
        <f t="shared" ref="BW41" si="246">BW40*$C$41</f>
        <v>86400</v>
      </c>
      <c r="BX41" s="387">
        <f t="shared" ref="BX41" si="247">BX40*$C$41</f>
        <v>96000</v>
      </c>
      <c r="BY41" s="388">
        <f t="shared" ref="BY41" si="248">BY40*$C$41</f>
        <v>105600</v>
      </c>
      <c r="BZ41" s="386">
        <f t="shared" ref="BZ41" si="249">BZ40*$C$41</f>
        <v>115200</v>
      </c>
      <c r="CA41" s="387">
        <f t="shared" ref="CA41" si="250">CA40*$C$41</f>
        <v>124800</v>
      </c>
      <c r="CB41" s="387">
        <f t="shared" ref="CB41" si="251">CB40*$C$41</f>
        <v>134400</v>
      </c>
      <c r="CC41" s="387">
        <f t="shared" ref="CC41" si="252">CC40*$C$41</f>
        <v>153600</v>
      </c>
      <c r="CD41" s="387">
        <f t="shared" ref="CD41" si="253">CD40*$C$41</f>
        <v>163200</v>
      </c>
      <c r="CE41" s="387">
        <f t="shared" ref="CE41" si="254">CE40*$C$41</f>
        <v>182400</v>
      </c>
      <c r="CF41" s="387">
        <f t="shared" ref="CF41" si="255">CF40*$C$41</f>
        <v>192000</v>
      </c>
      <c r="CG41" s="387">
        <f t="shared" ref="CG41" si="256">CG40*$C$41</f>
        <v>220800</v>
      </c>
      <c r="CH41" s="387">
        <f t="shared" ref="CH41" si="257">CH40*$C$41</f>
        <v>240000</v>
      </c>
      <c r="CI41" s="387">
        <f t="shared" ref="CI41" si="258">CI40*$C$41</f>
        <v>259200</v>
      </c>
      <c r="CJ41" s="387">
        <f t="shared" ref="CJ41" si="259">CJ40*$C$41</f>
        <v>288000</v>
      </c>
      <c r="CK41" s="388">
        <f t="shared" ref="CK41" si="260">CK40*$C$41</f>
        <v>316800</v>
      </c>
    </row>
    <row r="42" spans="2:89" ht="18" customHeight="1">
      <c r="B42" s="169" t="s">
        <v>115</v>
      </c>
      <c r="C42" s="643">
        <v>4800</v>
      </c>
      <c r="E42" s="30" t="s">
        <v>54</v>
      </c>
      <c r="F42" s="389"/>
      <c r="G42" s="390"/>
      <c r="H42" s="390"/>
      <c r="I42" s="390"/>
      <c r="J42" s="390"/>
      <c r="K42" s="390"/>
      <c r="L42" s="390">
        <f t="shared" ref="L42" si="261">L43*((L57*L59)-(K57*K59))</f>
        <v>0</v>
      </c>
      <c r="M42" s="390">
        <f t="shared" ref="M42" si="262">M43*((M57*M59)-(L57*L59))</f>
        <v>0</v>
      </c>
      <c r="N42" s="391">
        <f t="shared" ref="N42" si="263">N43*((N57*N59)-(M57*M59))</f>
        <v>0</v>
      </c>
      <c r="O42" s="391">
        <f t="shared" ref="O42" si="264">O43*((O57*O59)-(N57*N59))</f>
        <v>0</v>
      </c>
      <c r="P42" s="390">
        <f t="shared" ref="P42" si="265">P43*((P57*P59)-(O57*O59))</f>
        <v>0</v>
      </c>
      <c r="Q42" s="392">
        <f t="shared" ref="Q42" si="266">Q43*((Q57*Q59)-(P57*P59))</f>
        <v>0</v>
      </c>
      <c r="R42" s="390">
        <f t="shared" ref="R42" si="267">R43*((R57*R59)-(Q57*Q59))</f>
        <v>0</v>
      </c>
      <c r="S42" s="390">
        <f t="shared" ref="S42" si="268">S43*((S57*S59)-(R57*R59))</f>
        <v>0</v>
      </c>
      <c r="T42" s="390">
        <f t="shared" ref="T42" si="269">T43*((T57*T59)-(S57*S59))</f>
        <v>0</v>
      </c>
      <c r="U42" s="390">
        <f t="shared" ref="U42" si="270">U43*((U57*U59)-(T57*T59))</f>
        <v>0</v>
      </c>
      <c r="V42" s="390">
        <f t="shared" ref="V42" si="271">V43*((V57*V59)-(U57*U59))</f>
        <v>0</v>
      </c>
      <c r="W42" s="390">
        <f t="shared" ref="W42" si="272">W43*((W57*W59)-(V57*V59))</f>
        <v>0</v>
      </c>
      <c r="X42" s="390">
        <f t="shared" ref="X42:AC42" si="273">X43*((X57*X59)-(W57*W59))</f>
        <v>0</v>
      </c>
      <c r="Y42" s="390">
        <f t="shared" si="273"/>
        <v>0</v>
      </c>
      <c r="Z42" s="391">
        <f t="shared" si="273"/>
        <v>0</v>
      </c>
      <c r="AA42" s="391">
        <f t="shared" si="273"/>
        <v>0</v>
      </c>
      <c r="AB42" s="390">
        <f t="shared" si="273"/>
        <v>0</v>
      </c>
      <c r="AC42" s="392">
        <f t="shared" si="273"/>
        <v>0</v>
      </c>
      <c r="AD42" s="389">
        <f t="shared" ref="AD42:AK42" si="274">W40*$C$42</f>
        <v>0</v>
      </c>
      <c r="AE42" s="390"/>
      <c r="AF42" s="390">
        <f t="shared" si="274"/>
        <v>0</v>
      </c>
      <c r="AG42" s="390">
        <f t="shared" si="274"/>
        <v>0</v>
      </c>
      <c r="AH42" s="390">
        <f t="shared" si="274"/>
        <v>0</v>
      </c>
      <c r="AI42" s="390">
        <f t="shared" si="274"/>
        <v>0</v>
      </c>
      <c r="AJ42" s="390">
        <f t="shared" si="274"/>
        <v>2880</v>
      </c>
      <c r="AK42" s="390">
        <f t="shared" si="274"/>
        <v>0</v>
      </c>
      <c r="AL42" s="390">
        <f t="shared" ref="AL42:AO42" si="275">AE40*$C$42</f>
        <v>0</v>
      </c>
      <c r="AM42" s="390">
        <f t="shared" si="275"/>
        <v>4800</v>
      </c>
      <c r="AN42" s="390">
        <f t="shared" si="275"/>
        <v>0</v>
      </c>
      <c r="AO42" s="392">
        <f t="shared" si="275"/>
        <v>0</v>
      </c>
      <c r="AP42" s="389">
        <f>AI40*$C$42</f>
        <v>4800</v>
      </c>
      <c r="AQ42" s="390">
        <f t="shared" ref="AQ42:AW42" si="276">AJ40*$C$42</f>
        <v>0</v>
      </c>
      <c r="AR42" s="390">
        <f t="shared" si="276"/>
        <v>4800</v>
      </c>
      <c r="AS42" s="390">
        <f t="shared" si="276"/>
        <v>0</v>
      </c>
      <c r="AT42" s="390">
        <f t="shared" si="276"/>
        <v>4800</v>
      </c>
      <c r="AU42" s="390">
        <f t="shared" si="276"/>
        <v>0</v>
      </c>
      <c r="AV42" s="390">
        <f t="shared" si="276"/>
        <v>4800</v>
      </c>
      <c r="AW42" s="390">
        <f t="shared" si="276"/>
        <v>4800</v>
      </c>
      <c r="AX42" s="390">
        <f t="shared" ref="AX42" si="277">AQ40*$C$42</f>
        <v>4800</v>
      </c>
      <c r="AY42" s="390">
        <f t="shared" ref="AY42" si="278">AR40*$C$42</f>
        <v>4800</v>
      </c>
      <c r="AZ42" s="390">
        <f t="shared" ref="AZ42" si="279">AS40*$C$42</f>
        <v>4800</v>
      </c>
      <c r="BA42" s="392">
        <f t="shared" ref="BA42" si="280">AT40*$C$42</f>
        <v>4800</v>
      </c>
      <c r="BB42" s="389">
        <f t="shared" ref="BB42:BI42" si="281">AU40*$C$42</f>
        <v>4800</v>
      </c>
      <c r="BC42" s="390">
        <f t="shared" si="281"/>
        <v>4800</v>
      </c>
      <c r="BD42" s="390">
        <f t="shared" si="281"/>
        <v>4800</v>
      </c>
      <c r="BE42" s="390">
        <f t="shared" si="281"/>
        <v>4800</v>
      </c>
      <c r="BF42" s="390">
        <f t="shared" si="281"/>
        <v>4800</v>
      </c>
      <c r="BG42" s="390">
        <f t="shared" si="281"/>
        <v>4800</v>
      </c>
      <c r="BH42" s="390">
        <f t="shared" si="281"/>
        <v>4800</v>
      </c>
      <c r="BI42" s="390">
        <f t="shared" si="281"/>
        <v>4800</v>
      </c>
      <c r="BJ42" s="390">
        <f t="shared" ref="BJ42" si="282">BC40*$C$42</f>
        <v>9600</v>
      </c>
      <c r="BK42" s="390">
        <f t="shared" ref="BK42" si="283">BD40*$C$42</f>
        <v>4800</v>
      </c>
      <c r="BL42" s="390">
        <f t="shared" ref="BL42" si="284">BE40*$C$42</f>
        <v>9600</v>
      </c>
      <c r="BM42" s="392">
        <f t="shared" ref="BM42" si="285">BF40*$C$42</f>
        <v>9600</v>
      </c>
      <c r="BN42" s="389">
        <f t="shared" ref="BN42:BU42" si="286">BG40*$C$42</f>
        <v>9600</v>
      </c>
      <c r="BO42" s="390">
        <f t="shared" si="286"/>
        <v>9600</v>
      </c>
      <c r="BP42" s="390">
        <f t="shared" si="286"/>
        <v>14400</v>
      </c>
      <c r="BQ42" s="390">
        <f t="shared" si="286"/>
        <v>9600</v>
      </c>
      <c r="BR42" s="390">
        <f t="shared" si="286"/>
        <v>14400</v>
      </c>
      <c r="BS42" s="390">
        <f t="shared" si="286"/>
        <v>19200</v>
      </c>
      <c r="BT42" s="390">
        <f t="shared" si="286"/>
        <v>19200</v>
      </c>
      <c r="BU42" s="390">
        <f t="shared" si="286"/>
        <v>19200</v>
      </c>
      <c r="BV42" s="390">
        <f t="shared" ref="BV42" si="287">BO40*$C$42</f>
        <v>19200</v>
      </c>
      <c r="BW42" s="390">
        <f t="shared" ref="BW42" si="288">BP40*$C$42</f>
        <v>24000</v>
      </c>
      <c r="BX42" s="390">
        <f t="shared" ref="BX42" si="289">BQ40*$C$42</f>
        <v>24000</v>
      </c>
      <c r="BY42" s="392">
        <f t="shared" ref="BY42" si="290">BR40*$C$42</f>
        <v>28800</v>
      </c>
      <c r="BZ42" s="389">
        <f t="shared" ref="BZ42:CG42" si="291">BS40*$C$42</f>
        <v>33600</v>
      </c>
      <c r="CA42" s="390">
        <f t="shared" si="291"/>
        <v>33600</v>
      </c>
      <c r="CB42" s="390">
        <f t="shared" si="291"/>
        <v>38400</v>
      </c>
      <c r="CC42" s="390">
        <f t="shared" si="291"/>
        <v>38400</v>
      </c>
      <c r="CD42" s="390">
        <f t="shared" si="291"/>
        <v>43200</v>
      </c>
      <c r="CE42" s="390">
        <f t="shared" si="291"/>
        <v>48000</v>
      </c>
      <c r="CF42" s="390">
        <f t="shared" si="291"/>
        <v>52800</v>
      </c>
      <c r="CG42" s="390">
        <f t="shared" si="291"/>
        <v>57600</v>
      </c>
      <c r="CH42" s="390">
        <f t="shared" ref="CH42" si="292">CA40*$C$42</f>
        <v>62400</v>
      </c>
      <c r="CI42" s="390">
        <f t="shared" ref="CI42" si="293">CB40*$C$42</f>
        <v>67200</v>
      </c>
      <c r="CJ42" s="390">
        <f t="shared" ref="CJ42" si="294">CC40*$C$42</f>
        <v>76800</v>
      </c>
      <c r="CK42" s="392">
        <f t="shared" ref="CK42" si="295">CD40*$C$42</f>
        <v>81600</v>
      </c>
    </row>
    <row r="43" spans="2:89" ht="18" customHeight="1">
      <c r="B43" s="169" t="s">
        <v>111</v>
      </c>
      <c r="C43" s="643">
        <v>3360</v>
      </c>
      <c r="E43" s="30" t="s">
        <v>81</v>
      </c>
      <c r="F43" s="393"/>
      <c r="G43" s="394"/>
      <c r="H43" s="394"/>
      <c r="I43" s="394"/>
      <c r="J43" s="394"/>
      <c r="K43" s="394"/>
      <c r="L43" s="394">
        <v>0</v>
      </c>
      <c r="M43" s="394">
        <v>0</v>
      </c>
      <c r="N43" s="394">
        <v>0</v>
      </c>
      <c r="O43" s="394">
        <v>0</v>
      </c>
      <c r="P43" s="394">
        <v>0</v>
      </c>
      <c r="Q43" s="395">
        <v>0</v>
      </c>
      <c r="R43" s="394">
        <v>0</v>
      </c>
      <c r="S43" s="394">
        <v>0</v>
      </c>
      <c r="T43" s="394">
        <v>0</v>
      </c>
      <c r="U43" s="394">
        <v>0</v>
      </c>
      <c r="V43" s="394">
        <v>0</v>
      </c>
      <c r="W43" s="394">
        <v>0</v>
      </c>
      <c r="X43" s="394">
        <v>0</v>
      </c>
      <c r="Y43" s="394">
        <v>0</v>
      </c>
      <c r="Z43" s="394">
        <v>0</v>
      </c>
      <c r="AA43" s="394">
        <v>0</v>
      </c>
      <c r="AB43" s="394">
        <v>0</v>
      </c>
      <c r="AC43" s="395">
        <v>0</v>
      </c>
      <c r="AD43" s="393">
        <f>AA40*$C$43</f>
        <v>0</v>
      </c>
      <c r="AE43" s="394">
        <f>AB40*$C$43</f>
        <v>0</v>
      </c>
      <c r="AF43" s="394">
        <v>2240</v>
      </c>
      <c r="AG43" s="394">
        <f t="shared" ref="AG43:AL43" si="296">AD40*$C$43</f>
        <v>0</v>
      </c>
      <c r="AH43" s="394">
        <f t="shared" si="296"/>
        <v>0</v>
      </c>
      <c r="AI43" s="394">
        <f t="shared" si="296"/>
        <v>3360</v>
      </c>
      <c r="AJ43" s="394">
        <f t="shared" si="296"/>
        <v>0</v>
      </c>
      <c r="AK43" s="394">
        <f t="shared" si="296"/>
        <v>0</v>
      </c>
      <c r="AL43" s="394">
        <f t="shared" si="296"/>
        <v>3360</v>
      </c>
      <c r="AM43" s="394">
        <f>AI40*$C$43</f>
        <v>3360</v>
      </c>
      <c r="AN43" s="394">
        <f>AJ40*$C$43</f>
        <v>0</v>
      </c>
      <c r="AO43" s="395">
        <f t="shared" ref="AO43:CK43" si="297">AK40*$C$43</f>
        <v>3360</v>
      </c>
      <c r="AP43" s="393">
        <f t="shared" si="297"/>
        <v>0</v>
      </c>
      <c r="AQ43" s="394">
        <f t="shared" si="297"/>
        <v>3360</v>
      </c>
      <c r="AR43" s="394">
        <f t="shared" si="297"/>
        <v>0</v>
      </c>
      <c r="AS43" s="394">
        <f t="shared" si="297"/>
        <v>3360</v>
      </c>
      <c r="AT43" s="394">
        <f t="shared" si="297"/>
        <v>3360</v>
      </c>
      <c r="AU43" s="394">
        <f t="shared" si="297"/>
        <v>3360</v>
      </c>
      <c r="AV43" s="394">
        <f t="shared" si="297"/>
        <v>3360</v>
      </c>
      <c r="AW43" s="394">
        <f t="shared" si="297"/>
        <v>3360</v>
      </c>
      <c r="AX43" s="394">
        <f t="shared" si="297"/>
        <v>3360</v>
      </c>
      <c r="AY43" s="394">
        <f t="shared" si="297"/>
        <v>3360</v>
      </c>
      <c r="AZ43" s="394">
        <f t="shared" si="297"/>
        <v>3360</v>
      </c>
      <c r="BA43" s="395">
        <f t="shared" si="297"/>
        <v>3360</v>
      </c>
      <c r="BB43" s="393">
        <f t="shared" si="297"/>
        <v>3360</v>
      </c>
      <c r="BC43" s="394">
        <f t="shared" si="297"/>
        <v>3360</v>
      </c>
      <c r="BD43" s="394">
        <f t="shared" si="297"/>
        <v>3360</v>
      </c>
      <c r="BE43" s="394">
        <f t="shared" si="297"/>
        <v>3360</v>
      </c>
      <c r="BF43" s="394">
        <f t="shared" si="297"/>
        <v>3360</v>
      </c>
      <c r="BG43" s="394">
        <f t="shared" si="297"/>
        <v>6720</v>
      </c>
      <c r="BH43" s="394">
        <f t="shared" si="297"/>
        <v>3360</v>
      </c>
      <c r="BI43" s="394">
        <f t="shared" si="297"/>
        <v>6720</v>
      </c>
      <c r="BJ43" s="394">
        <f t="shared" si="297"/>
        <v>6720</v>
      </c>
      <c r="BK43" s="394">
        <f t="shared" si="297"/>
        <v>6720</v>
      </c>
      <c r="BL43" s="394">
        <f t="shared" si="297"/>
        <v>6720</v>
      </c>
      <c r="BM43" s="395">
        <f t="shared" si="297"/>
        <v>10080</v>
      </c>
      <c r="BN43" s="393">
        <f t="shared" si="297"/>
        <v>6720</v>
      </c>
      <c r="BO43" s="394">
        <f t="shared" si="297"/>
        <v>10080</v>
      </c>
      <c r="BP43" s="394">
        <f t="shared" si="297"/>
        <v>13440</v>
      </c>
      <c r="BQ43" s="394">
        <f t="shared" si="297"/>
        <v>13440</v>
      </c>
      <c r="BR43" s="394">
        <f t="shared" si="297"/>
        <v>13440</v>
      </c>
      <c r="BS43" s="394">
        <f t="shared" si="297"/>
        <v>13440</v>
      </c>
      <c r="BT43" s="394">
        <f t="shared" si="297"/>
        <v>16800</v>
      </c>
      <c r="BU43" s="394">
        <f t="shared" si="297"/>
        <v>16800</v>
      </c>
      <c r="BV43" s="394">
        <f t="shared" si="297"/>
        <v>20160</v>
      </c>
      <c r="BW43" s="394">
        <f t="shared" si="297"/>
        <v>23520</v>
      </c>
      <c r="BX43" s="394">
        <f t="shared" si="297"/>
        <v>23520</v>
      </c>
      <c r="BY43" s="395">
        <f t="shared" si="297"/>
        <v>26880</v>
      </c>
      <c r="BZ43" s="393">
        <f t="shared" si="297"/>
        <v>26880</v>
      </c>
      <c r="CA43" s="394">
        <f t="shared" si="297"/>
        <v>30240</v>
      </c>
      <c r="CB43" s="394">
        <f t="shared" si="297"/>
        <v>33600</v>
      </c>
      <c r="CC43" s="394">
        <f t="shared" si="297"/>
        <v>36960</v>
      </c>
      <c r="CD43" s="394">
        <f t="shared" si="297"/>
        <v>40320</v>
      </c>
      <c r="CE43" s="394">
        <f t="shared" si="297"/>
        <v>43680</v>
      </c>
      <c r="CF43" s="394">
        <f t="shared" si="297"/>
        <v>47040</v>
      </c>
      <c r="CG43" s="394">
        <f t="shared" si="297"/>
        <v>53760</v>
      </c>
      <c r="CH43" s="394">
        <f t="shared" si="297"/>
        <v>57120</v>
      </c>
      <c r="CI43" s="394">
        <f t="shared" si="297"/>
        <v>63840</v>
      </c>
      <c r="CJ43" s="394">
        <f t="shared" si="297"/>
        <v>67200</v>
      </c>
      <c r="CK43" s="395">
        <f t="shared" si="297"/>
        <v>77280</v>
      </c>
    </row>
    <row r="44" spans="2:89" ht="18" customHeight="1" thickBot="1">
      <c r="B44" s="169"/>
      <c r="C44" s="172"/>
      <c r="E44" s="654" t="s">
        <v>58</v>
      </c>
      <c r="F44" s="396">
        <f>SUM(F41:F43)</f>
        <v>0</v>
      </c>
      <c r="G44" s="397">
        <f t="shared" ref="G44:Q44" si="298">SUM(G41:G43)</f>
        <v>0</v>
      </c>
      <c r="H44" s="397">
        <f t="shared" si="298"/>
        <v>0</v>
      </c>
      <c r="I44" s="397">
        <f t="shared" si="298"/>
        <v>0</v>
      </c>
      <c r="J44" s="397">
        <f t="shared" si="298"/>
        <v>0</v>
      </c>
      <c r="K44" s="397">
        <f t="shared" si="298"/>
        <v>0</v>
      </c>
      <c r="L44" s="397">
        <f t="shared" si="298"/>
        <v>0</v>
      </c>
      <c r="M44" s="397">
        <f t="shared" si="298"/>
        <v>0</v>
      </c>
      <c r="N44" s="397">
        <f t="shared" si="298"/>
        <v>0</v>
      </c>
      <c r="O44" s="397">
        <f t="shared" si="298"/>
        <v>0</v>
      </c>
      <c r="P44" s="397">
        <f t="shared" si="298"/>
        <v>0</v>
      </c>
      <c r="Q44" s="398">
        <f t="shared" si="298"/>
        <v>0</v>
      </c>
      <c r="R44" s="396">
        <f>SUM(R41:R43)</f>
        <v>0</v>
      </c>
      <c r="S44" s="397">
        <f t="shared" ref="S44:CD44" si="299">SUM(S41:S43)</f>
        <v>0</v>
      </c>
      <c r="T44" s="397">
        <f t="shared" si="299"/>
        <v>0</v>
      </c>
      <c r="U44" s="397">
        <f t="shared" si="299"/>
        <v>0</v>
      </c>
      <c r="V44" s="397">
        <f t="shared" si="299"/>
        <v>0</v>
      </c>
      <c r="W44" s="397">
        <f t="shared" si="299"/>
        <v>0</v>
      </c>
      <c r="X44" s="397">
        <f t="shared" si="299"/>
        <v>9600</v>
      </c>
      <c r="Y44" s="397">
        <f t="shared" si="299"/>
        <v>0</v>
      </c>
      <c r="Z44" s="397">
        <f t="shared" si="299"/>
        <v>0</v>
      </c>
      <c r="AA44" s="397">
        <f t="shared" si="299"/>
        <v>0</v>
      </c>
      <c r="AB44" s="397">
        <f t="shared" si="299"/>
        <v>0</v>
      </c>
      <c r="AC44" s="398">
        <f t="shared" si="299"/>
        <v>5760</v>
      </c>
      <c r="AD44" s="396">
        <f t="shared" si="299"/>
        <v>0</v>
      </c>
      <c r="AE44" s="397">
        <f t="shared" si="299"/>
        <v>0</v>
      </c>
      <c r="AF44" s="397">
        <f t="shared" si="299"/>
        <v>11840</v>
      </c>
      <c r="AG44" s="397">
        <f t="shared" si="299"/>
        <v>0</v>
      </c>
      <c r="AH44" s="397">
        <f t="shared" si="299"/>
        <v>0</v>
      </c>
      <c r="AI44" s="397">
        <f t="shared" si="299"/>
        <v>12960</v>
      </c>
      <c r="AJ44" s="397">
        <f t="shared" si="299"/>
        <v>2880</v>
      </c>
      <c r="AK44" s="397">
        <f t="shared" si="299"/>
        <v>9600</v>
      </c>
      <c r="AL44" s="397">
        <f t="shared" si="299"/>
        <v>3360</v>
      </c>
      <c r="AM44" s="397">
        <f t="shared" si="299"/>
        <v>17760</v>
      </c>
      <c r="AN44" s="397">
        <f t="shared" si="299"/>
        <v>0</v>
      </c>
      <c r="AO44" s="398">
        <f t="shared" si="299"/>
        <v>12960</v>
      </c>
      <c r="AP44" s="396">
        <f t="shared" si="299"/>
        <v>14400</v>
      </c>
      <c r="AQ44" s="397">
        <f t="shared" si="299"/>
        <v>12960</v>
      </c>
      <c r="AR44" s="397">
        <f t="shared" si="299"/>
        <v>14400</v>
      </c>
      <c r="AS44" s="397">
        <f t="shared" si="299"/>
        <v>12960</v>
      </c>
      <c r="AT44" s="397">
        <f t="shared" si="299"/>
        <v>17760</v>
      </c>
      <c r="AU44" s="397">
        <f t="shared" si="299"/>
        <v>12960</v>
      </c>
      <c r="AV44" s="397">
        <f t="shared" si="299"/>
        <v>17760</v>
      </c>
      <c r="AW44" s="397">
        <f t="shared" si="299"/>
        <v>17760</v>
      </c>
      <c r="AX44" s="397">
        <f t="shared" si="299"/>
        <v>17760</v>
      </c>
      <c r="AY44" s="397">
        <f t="shared" si="299"/>
        <v>17760</v>
      </c>
      <c r="AZ44" s="397">
        <f t="shared" si="299"/>
        <v>17760</v>
      </c>
      <c r="BA44" s="398">
        <f t="shared" si="299"/>
        <v>17760</v>
      </c>
      <c r="BB44" s="396">
        <f t="shared" si="299"/>
        <v>17760</v>
      </c>
      <c r="BC44" s="397">
        <f t="shared" si="299"/>
        <v>27360</v>
      </c>
      <c r="BD44" s="397">
        <f t="shared" si="299"/>
        <v>17760</v>
      </c>
      <c r="BE44" s="397">
        <f t="shared" si="299"/>
        <v>27360</v>
      </c>
      <c r="BF44" s="397">
        <f t="shared" si="299"/>
        <v>27360</v>
      </c>
      <c r="BG44" s="397">
        <f t="shared" si="299"/>
        <v>30720</v>
      </c>
      <c r="BH44" s="397">
        <f t="shared" si="299"/>
        <v>27360</v>
      </c>
      <c r="BI44" s="397">
        <f t="shared" si="299"/>
        <v>40320</v>
      </c>
      <c r="BJ44" s="397">
        <f t="shared" si="299"/>
        <v>35520</v>
      </c>
      <c r="BK44" s="397">
        <f t="shared" si="299"/>
        <v>40320</v>
      </c>
      <c r="BL44" s="397">
        <f t="shared" si="299"/>
        <v>54720</v>
      </c>
      <c r="BM44" s="398">
        <f t="shared" si="299"/>
        <v>58080</v>
      </c>
      <c r="BN44" s="396">
        <f t="shared" si="299"/>
        <v>54720</v>
      </c>
      <c r="BO44" s="397">
        <f t="shared" si="299"/>
        <v>58080</v>
      </c>
      <c r="BP44" s="397">
        <f t="shared" si="299"/>
        <v>75840</v>
      </c>
      <c r="BQ44" s="397">
        <f t="shared" si="299"/>
        <v>71040</v>
      </c>
      <c r="BR44" s="397">
        <f t="shared" si="299"/>
        <v>85440</v>
      </c>
      <c r="BS44" s="397">
        <f t="shared" si="299"/>
        <v>99840</v>
      </c>
      <c r="BT44" s="397">
        <f t="shared" si="299"/>
        <v>103200</v>
      </c>
      <c r="BU44" s="397">
        <f t="shared" si="299"/>
        <v>112800</v>
      </c>
      <c r="BV44" s="397">
        <f t="shared" si="299"/>
        <v>116160</v>
      </c>
      <c r="BW44" s="397">
        <f t="shared" si="299"/>
        <v>133920</v>
      </c>
      <c r="BX44" s="397">
        <f t="shared" si="299"/>
        <v>143520</v>
      </c>
      <c r="BY44" s="398">
        <f t="shared" si="299"/>
        <v>161280</v>
      </c>
      <c r="BZ44" s="396">
        <f t="shared" si="299"/>
        <v>175680</v>
      </c>
      <c r="CA44" s="397">
        <f t="shared" si="299"/>
        <v>188640</v>
      </c>
      <c r="CB44" s="397">
        <f t="shared" si="299"/>
        <v>206400</v>
      </c>
      <c r="CC44" s="397">
        <f t="shared" si="299"/>
        <v>228960</v>
      </c>
      <c r="CD44" s="397">
        <f t="shared" si="299"/>
        <v>246720</v>
      </c>
      <c r="CE44" s="397">
        <f t="shared" ref="CE44:CK44" si="300">SUM(CE41:CE43)</f>
        <v>274080</v>
      </c>
      <c r="CF44" s="397">
        <f t="shared" si="300"/>
        <v>291840</v>
      </c>
      <c r="CG44" s="397">
        <f t="shared" si="300"/>
        <v>332160</v>
      </c>
      <c r="CH44" s="397">
        <f t="shared" si="300"/>
        <v>359520</v>
      </c>
      <c r="CI44" s="397">
        <f t="shared" si="300"/>
        <v>390240</v>
      </c>
      <c r="CJ44" s="397">
        <f t="shared" si="300"/>
        <v>432000</v>
      </c>
      <c r="CK44" s="398">
        <f t="shared" si="300"/>
        <v>475680</v>
      </c>
    </row>
    <row r="45" spans="2:89" ht="18" customHeight="1" thickBot="1">
      <c r="B45" s="169"/>
      <c r="C45" s="172"/>
      <c r="E45" s="655" t="s">
        <v>225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  <c r="L45" s="507">
        <v>0</v>
      </c>
      <c r="M45" s="507">
        <v>0</v>
      </c>
      <c r="N45" s="507">
        <v>0</v>
      </c>
      <c r="O45" s="507">
        <v>0</v>
      </c>
      <c r="P45" s="507">
        <v>0</v>
      </c>
      <c r="Q45" s="507">
        <v>0</v>
      </c>
      <c r="R45" s="507">
        <v>0</v>
      </c>
      <c r="S45" s="507">
        <v>0</v>
      </c>
      <c r="T45" s="507">
        <v>0</v>
      </c>
      <c r="U45" s="507">
        <v>0</v>
      </c>
      <c r="V45" s="507">
        <v>0</v>
      </c>
      <c r="W45" s="507">
        <v>0</v>
      </c>
      <c r="X45" s="507">
        <v>0</v>
      </c>
      <c r="Y45" s="507">
        <v>0</v>
      </c>
      <c r="Z45" s="507">
        <v>0</v>
      </c>
      <c r="AA45" s="507">
        <v>0</v>
      </c>
      <c r="AB45" s="507">
        <v>0</v>
      </c>
      <c r="AC45" s="507">
        <v>0</v>
      </c>
      <c r="AD45" s="507">
        <v>0</v>
      </c>
      <c r="AE45" s="507">
        <v>0</v>
      </c>
      <c r="AF45" s="507">
        <v>0</v>
      </c>
      <c r="AG45" s="507">
        <v>0</v>
      </c>
      <c r="AH45" s="507">
        <v>0</v>
      </c>
      <c r="AI45" s="507">
        <v>0</v>
      </c>
      <c r="AJ45" s="507">
        <v>0</v>
      </c>
      <c r="AK45" s="507">
        <v>0</v>
      </c>
      <c r="AL45" s="507">
        <v>0</v>
      </c>
      <c r="AM45" s="507">
        <v>0</v>
      </c>
      <c r="AN45" s="507">
        <v>0</v>
      </c>
      <c r="AO45" s="507">
        <v>0</v>
      </c>
      <c r="AP45" s="507">
        <v>0</v>
      </c>
      <c r="AQ45" s="507">
        <v>0</v>
      </c>
      <c r="AR45" s="507">
        <v>0</v>
      </c>
      <c r="AS45" s="507">
        <v>0</v>
      </c>
      <c r="AT45" s="507">
        <v>0</v>
      </c>
      <c r="AU45" s="507">
        <v>0</v>
      </c>
      <c r="AV45" s="507">
        <v>0</v>
      </c>
      <c r="AW45" s="507">
        <v>0</v>
      </c>
      <c r="AX45" s="507">
        <v>0</v>
      </c>
      <c r="AY45" s="507">
        <v>0</v>
      </c>
      <c r="AZ45" s="507">
        <v>0</v>
      </c>
      <c r="BA45" s="507">
        <v>0</v>
      </c>
      <c r="BB45" s="507">
        <v>0</v>
      </c>
      <c r="BC45" s="507">
        <v>0</v>
      </c>
      <c r="BD45" s="507">
        <v>0</v>
      </c>
      <c r="BE45" s="507">
        <v>0</v>
      </c>
      <c r="BF45" s="507">
        <v>0</v>
      </c>
      <c r="BG45" s="507">
        <v>0</v>
      </c>
      <c r="BH45" s="507">
        <v>0</v>
      </c>
      <c r="BI45" s="507">
        <v>0</v>
      </c>
      <c r="BJ45" s="507">
        <v>0</v>
      </c>
      <c r="BK45" s="507">
        <v>0</v>
      </c>
      <c r="BL45" s="507">
        <v>0</v>
      </c>
      <c r="BM45" s="507">
        <v>0</v>
      </c>
      <c r="BN45" s="507">
        <v>0</v>
      </c>
      <c r="BO45" s="507">
        <v>0</v>
      </c>
      <c r="BP45" s="507">
        <v>0</v>
      </c>
      <c r="BQ45" s="507">
        <v>0</v>
      </c>
      <c r="BR45" s="507">
        <v>0</v>
      </c>
      <c r="BS45" s="507">
        <v>0</v>
      </c>
      <c r="BT45" s="507">
        <v>0</v>
      </c>
      <c r="BU45" s="507">
        <v>0</v>
      </c>
      <c r="BV45" s="507">
        <v>0</v>
      </c>
      <c r="BW45" s="507">
        <v>0</v>
      </c>
      <c r="BX45" s="507">
        <v>0</v>
      </c>
      <c r="BY45" s="507">
        <v>0</v>
      </c>
      <c r="BZ45" s="507">
        <v>0</v>
      </c>
      <c r="CA45" s="507">
        <v>0</v>
      </c>
      <c r="CB45" s="507">
        <v>0</v>
      </c>
      <c r="CC45" s="507">
        <v>0</v>
      </c>
      <c r="CD45" s="507">
        <v>0</v>
      </c>
      <c r="CE45" s="507">
        <v>0</v>
      </c>
      <c r="CF45" s="507">
        <v>0</v>
      </c>
      <c r="CG45" s="507">
        <v>0</v>
      </c>
      <c r="CH45" s="507">
        <v>0</v>
      </c>
      <c r="CI45" s="507">
        <v>0</v>
      </c>
      <c r="CJ45" s="507">
        <v>0</v>
      </c>
      <c r="CK45" s="508">
        <v>0</v>
      </c>
    </row>
    <row r="46" spans="2:89" ht="15" customHeight="1" thickBot="1">
      <c r="B46" s="169"/>
      <c r="C46" s="172"/>
      <c r="F46" s="108"/>
      <c r="Q46" s="109"/>
      <c r="R46" s="108"/>
      <c r="AC46" s="109"/>
      <c r="AD46" s="108"/>
      <c r="AO46" s="109"/>
      <c r="AP46" s="108"/>
      <c r="BA46" s="109"/>
      <c r="BB46" s="108"/>
      <c r="BM46" s="109"/>
      <c r="BN46" s="108"/>
      <c r="BY46" s="109"/>
      <c r="BZ46" s="108"/>
      <c r="CK46" s="109"/>
    </row>
    <row r="47" spans="2:89" ht="21" customHeight="1" thickBot="1">
      <c r="B47" s="169"/>
      <c r="C47" s="172"/>
      <c r="E47" s="83" t="s">
        <v>156</v>
      </c>
      <c r="F47" s="108"/>
      <c r="Q47" s="109"/>
      <c r="R47" s="108"/>
      <c r="AC47" s="109"/>
      <c r="AD47" s="108"/>
      <c r="AO47" s="109"/>
      <c r="AP47" s="108"/>
      <c r="BA47" s="109"/>
      <c r="BB47" s="108"/>
      <c r="BM47" s="109"/>
      <c r="BN47" s="108"/>
      <c r="BY47" s="109"/>
      <c r="BZ47" s="108"/>
      <c r="CK47" s="109"/>
    </row>
    <row r="48" spans="2:89" ht="18" customHeight="1">
      <c r="B48" s="131" t="s">
        <v>74</v>
      </c>
      <c r="C48" s="173">
        <v>3</v>
      </c>
      <c r="E48" s="18" t="s">
        <v>51</v>
      </c>
      <c r="F48" s="61"/>
      <c r="G48" s="62"/>
      <c r="H48" s="62"/>
      <c r="I48" s="62"/>
      <c r="J48" s="62"/>
      <c r="K48" s="62"/>
      <c r="L48" s="62">
        <v>0</v>
      </c>
      <c r="M48" s="62">
        <v>1</v>
      </c>
      <c r="N48" s="62">
        <v>1</v>
      </c>
      <c r="O48" s="62">
        <v>1</v>
      </c>
      <c r="P48" s="62">
        <v>1</v>
      </c>
      <c r="Q48" s="63">
        <v>1</v>
      </c>
      <c r="R48" s="61"/>
      <c r="S48" s="62"/>
      <c r="T48" s="62"/>
      <c r="U48" s="62"/>
      <c r="V48" s="62"/>
      <c r="W48" s="62"/>
      <c r="X48" s="62">
        <v>0</v>
      </c>
      <c r="Y48" s="62">
        <v>1</v>
      </c>
      <c r="Z48" s="62">
        <v>1</v>
      </c>
      <c r="AA48" s="62">
        <v>1</v>
      </c>
      <c r="AB48" s="62">
        <v>1</v>
      </c>
      <c r="AC48" s="63">
        <v>1</v>
      </c>
      <c r="AD48" s="61">
        <v>1</v>
      </c>
      <c r="AE48" s="107">
        <v>1</v>
      </c>
      <c r="AF48" s="107">
        <v>1</v>
      </c>
      <c r="AG48" s="107">
        <v>1</v>
      </c>
      <c r="AH48" s="107">
        <v>1</v>
      </c>
      <c r="AI48" s="107">
        <f t="shared" ref="AI48:CK48" ca="1" si="301">ROUND(AH48+OFFSET(AI40,0,($C$48*-1))-OFFSET(AI13,0,($C$48*-1)),0)</f>
        <v>2</v>
      </c>
      <c r="AJ48" s="107">
        <f t="shared" ca="1" si="301"/>
        <v>2</v>
      </c>
      <c r="AK48" s="107">
        <f t="shared" ca="1" si="301"/>
        <v>2</v>
      </c>
      <c r="AL48" s="107">
        <f t="shared" ca="1" si="301"/>
        <v>3</v>
      </c>
      <c r="AM48" s="107">
        <f t="shared" ca="1" si="301"/>
        <v>3</v>
      </c>
      <c r="AN48" s="107">
        <f t="shared" ca="1" si="301"/>
        <v>4</v>
      </c>
      <c r="AO48" s="182">
        <f t="shared" ca="1" si="301"/>
        <v>4</v>
      </c>
      <c r="AP48" s="61">
        <f t="shared" ca="1" si="301"/>
        <v>5</v>
      </c>
      <c r="AQ48" s="107">
        <f t="shared" ca="1" si="301"/>
        <v>5</v>
      </c>
      <c r="AR48" s="107">
        <f t="shared" ca="1" si="301"/>
        <v>6</v>
      </c>
      <c r="AS48" s="107">
        <f t="shared" ca="1" si="301"/>
        <v>7</v>
      </c>
      <c r="AT48" s="107">
        <f t="shared" ca="1" si="301"/>
        <v>8</v>
      </c>
      <c r="AU48" s="107">
        <f t="shared" ca="1" si="301"/>
        <v>9</v>
      </c>
      <c r="AV48" s="107">
        <f t="shared" ca="1" si="301"/>
        <v>10</v>
      </c>
      <c r="AW48" s="107">
        <f t="shared" ca="1" si="301"/>
        <v>11</v>
      </c>
      <c r="AX48" s="107">
        <f t="shared" ca="1" si="301"/>
        <v>12</v>
      </c>
      <c r="AY48" s="107">
        <f t="shared" ca="1" si="301"/>
        <v>13</v>
      </c>
      <c r="AZ48" s="107">
        <f t="shared" ca="1" si="301"/>
        <v>14</v>
      </c>
      <c r="BA48" s="182">
        <f t="shared" ca="1" si="301"/>
        <v>15</v>
      </c>
      <c r="BB48" s="61">
        <f t="shared" ca="1" si="301"/>
        <v>16</v>
      </c>
      <c r="BC48" s="107">
        <f t="shared" ca="1" si="301"/>
        <v>17</v>
      </c>
      <c r="BD48" s="107">
        <f t="shared" ca="1" si="301"/>
        <v>18</v>
      </c>
      <c r="BE48" s="107">
        <f t="shared" ca="1" si="301"/>
        <v>18</v>
      </c>
      <c r="BF48" s="107">
        <f t="shared" ca="1" si="301"/>
        <v>19</v>
      </c>
      <c r="BG48" s="107">
        <f t="shared" ca="1" si="301"/>
        <v>19</v>
      </c>
      <c r="BH48" s="107">
        <f t="shared" ca="1" si="301"/>
        <v>20</v>
      </c>
      <c r="BI48" s="107">
        <f t="shared" ca="1" si="301"/>
        <v>21</v>
      </c>
      <c r="BJ48" s="107">
        <f t="shared" ca="1" si="301"/>
        <v>22</v>
      </c>
      <c r="BK48" s="107">
        <f t="shared" ca="1" si="301"/>
        <v>23</v>
      </c>
      <c r="BL48" s="107">
        <f t="shared" ca="1" si="301"/>
        <v>25</v>
      </c>
      <c r="BM48" s="182">
        <f t="shared" ca="1" si="301"/>
        <v>26</v>
      </c>
      <c r="BN48" s="61">
        <f t="shared" ca="1" si="301"/>
        <v>28</v>
      </c>
      <c r="BO48" s="107">
        <f t="shared" ca="1" si="301"/>
        <v>31</v>
      </c>
      <c r="BP48" s="107">
        <f t="shared" ca="1" si="301"/>
        <v>34</v>
      </c>
      <c r="BQ48" s="107">
        <f t="shared" ca="1" si="301"/>
        <v>36</v>
      </c>
      <c r="BR48" s="107">
        <f t="shared" ca="1" si="301"/>
        <v>38</v>
      </c>
      <c r="BS48" s="107">
        <f t="shared" ca="1" si="301"/>
        <v>41</v>
      </c>
      <c r="BT48" s="107">
        <f t="shared" ca="1" si="301"/>
        <v>44</v>
      </c>
      <c r="BU48" s="107">
        <f t="shared" ca="1" si="301"/>
        <v>48</v>
      </c>
      <c r="BV48" s="107">
        <f t="shared" ca="1" si="301"/>
        <v>53</v>
      </c>
      <c r="BW48" s="107">
        <f t="shared" ca="1" si="301"/>
        <v>57</v>
      </c>
      <c r="BX48" s="107">
        <f t="shared" ca="1" si="301"/>
        <v>62</v>
      </c>
      <c r="BY48" s="182">
        <f t="shared" ca="1" si="301"/>
        <v>67</v>
      </c>
      <c r="BZ48" s="61">
        <f t="shared" ca="1" si="301"/>
        <v>72</v>
      </c>
      <c r="CA48" s="107">
        <f t="shared" ca="1" si="301"/>
        <v>78</v>
      </c>
      <c r="CB48" s="107">
        <f t="shared" ca="1" si="301"/>
        <v>85</v>
      </c>
      <c r="CC48" s="107">
        <f t="shared" ca="1" si="301"/>
        <v>92</v>
      </c>
      <c r="CD48" s="107">
        <f t="shared" ca="1" si="301"/>
        <v>100</v>
      </c>
      <c r="CE48" s="107">
        <f t="shared" ca="1" si="301"/>
        <v>108</v>
      </c>
      <c r="CF48" s="107">
        <f t="shared" ca="1" si="301"/>
        <v>118</v>
      </c>
      <c r="CG48" s="107">
        <f t="shared" ca="1" si="301"/>
        <v>128</v>
      </c>
      <c r="CH48" s="107">
        <f t="shared" ca="1" si="301"/>
        <v>140</v>
      </c>
      <c r="CI48" s="107">
        <f t="shared" ca="1" si="301"/>
        <v>152</v>
      </c>
      <c r="CJ48" s="107">
        <f t="shared" ca="1" si="301"/>
        <v>166</v>
      </c>
      <c r="CK48" s="182">
        <f t="shared" ca="1" si="301"/>
        <v>181</v>
      </c>
    </row>
    <row r="49" spans="1:91" ht="18" customHeight="1">
      <c r="B49" s="169" t="s">
        <v>110</v>
      </c>
      <c r="C49" s="643">
        <v>79</v>
      </c>
      <c r="E49" s="99" t="s">
        <v>82</v>
      </c>
      <c r="F49" s="399">
        <f>$C$49</f>
        <v>79</v>
      </c>
      <c r="G49" s="400">
        <f t="shared" ref="G49:Q49" si="302">$C$49</f>
        <v>79</v>
      </c>
      <c r="H49" s="400">
        <f t="shared" si="302"/>
        <v>79</v>
      </c>
      <c r="I49" s="400">
        <f t="shared" si="302"/>
        <v>79</v>
      </c>
      <c r="J49" s="400">
        <f t="shared" si="302"/>
        <v>79</v>
      </c>
      <c r="K49" s="400">
        <f t="shared" si="302"/>
        <v>79</v>
      </c>
      <c r="L49" s="400">
        <f t="shared" si="302"/>
        <v>79</v>
      </c>
      <c r="M49" s="400">
        <f t="shared" si="302"/>
        <v>79</v>
      </c>
      <c r="N49" s="400">
        <f t="shared" si="302"/>
        <v>79</v>
      </c>
      <c r="O49" s="400">
        <f t="shared" si="302"/>
        <v>79</v>
      </c>
      <c r="P49" s="400">
        <f t="shared" si="302"/>
        <v>79</v>
      </c>
      <c r="Q49" s="401">
        <f t="shared" si="302"/>
        <v>79</v>
      </c>
      <c r="R49" s="399">
        <f>$C$49</f>
        <v>79</v>
      </c>
      <c r="S49" s="400">
        <f t="shared" ref="S49:CD49" si="303">$C$49</f>
        <v>79</v>
      </c>
      <c r="T49" s="400">
        <f t="shared" si="303"/>
        <v>79</v>
      </c>
      <c r="U49" s="400">
        <f t="shared" si="303"/>
        <v>79</v>
      </c>
      <c r="V49" s="400">
        <f t="shared" si="303"/>
        <v>79</v>
      </c>
      <c r="W49" s="400">
        <f t="shared" si="303"/>
        <v>79</v>
      </c>
      <c r="X49" s="400">
        <f t="shared" si="303"/>
        <v>79</v>
      </c>
      <c r="Y49" s="400">
        <f t="shared" si="303"/>
        <v>79</v>
      </c>
      <c r="Z49" s="400">
        <f t="shared" si="303"/>
        <v>79</v>
      </c>
      <c r="AA49" s="400">
        <f t="shared" si="303"/>
        <v>79</v>
      </c>
      <c r="AB49" s="400">
        <f t="shared" si="303"/>
        <v>79</v>
      </c>
      <c r="AC49" s="401">
        <f t="shared" si="303"/>
        <v>79</v>
      </c>
      <c r="AD49" s="399">
        <f t="shared" si="303"/>
        <v>79</v>
      </c>
      <c r="AE49" s="400">
        <f t="shared" si="303"/>
        <v>79</v>
      </c>
      <c r="AF49" s="400">
        <f t="shared" si="303"/>
        <v>79</v>
      </c>
      <c r="AG49" s="400">
        <f t="shared" si="303"/>
        <v>79</v>
      </c>
      <c r="AH49" s="400">
        <f t="shared" si="303"/>
        <v>79</v>
      </c>
      <c r="AI49" s="400">
        <f t="shared" si="303"/>
        <v>79</v>
      </c>
      <c r="AJ49" s="400">
        <f t="shared" si="303"/>
        <v>79</v>
      </c>
      <c r="AK49" s="400">
        <f t="shared" si="303"/>
        <v>79</v>
      </c>
      <c r="AL49" s="400">
        <f t="shared" si="303"/>
        <v>79</v>
      </c>
      <c r="AM49" s="400">
        <f t="shared" si="303"/>
        <v>79</v>
      </c>
      <c r="AN49" s="400">
        <f t="shared" si="303"/>
        <v>79</v>
      </c>
      <c r="AO49" s="401">
        <f t="shared" si="303"/>
        <v>79</v>
      </c>
      <c r="AP49" s="399">
        <f t="shared" si="303"/>
        <v>79</v>
      </c>
      <c r="AQ49" s="400">
        <f t="shared" si="303"/>
        <v>79</v>
      </c>
      <c r="AR49" s="400">
        <f t="shared" si="303"/>
        <v>79</v>
      </c>
      <c r="AS49" s="400">
        <f t="shared" si="303"/>
        <v>79</v>
      </c>
      <c r="AT49" s="400">
        <f t="shared" si="303"/>
        <v>79</v>
      </c>
      <c r="AU49" s="400">
        <f t="shared" si="303"/>
        <v>79</v>
      </c>
      <c r="AV49" s="400">
        <f t="shared" si="303"/>
        <v>79</v>
      </c>
      <c r="AW49" s="400">
        <f t="shared" si="303"/>
        <v>79</v>
      </c>
      <c r="AX49" s="400">
        <f t="shared" si="303"/>
        <v>79</v>
      </c>
      <c r="AY49" s="400">
        <f t="shared" si="303"/>
        <v>79</v>
      </c>
      <c r="AZ49" s="400">
        <f t="shared" si="303"/>
        <v>79</v>
      </c>
      <c r="BA49" s="401">
        <f t="shared" si="303"/>
        <v>79</v>
      </c>
      <c r="BB49" s="399">
        <f t="shared" si="303"/>
        <v>79</v>
      </c>
      <c r="BC49" s="400">
        <f t="shared" si="303"/>
        <v>79</v>
      </c>
      <c r="BD49" s="400">
        <f t="shared" si="303"/>
        <v>79</v>
      </c>
      <c r="BE49" s="400">
        <f t="shared" si="303"/>
        <v>79</v>
      </c>
      <c r="BF49" s="400">
        <f t="shared" si="303"/>
        <v>79</v>
      </c>
      <c r="BG49" s="400">
        <f t="shared" si="303"/>
        <v>79</v>
      </c>
      <c r="BH49" s="400">
        <f t="shared" si="303"/>
        <v>79</v>
      </c>
      <c r="BI49" s="400">
        <f t="shared" si="303"/>
        <v>79</v>
      </c>
      <c r="BJ49" s="400">
        <f t="shared" si="303"/>
        <v>79</v>
      </c>
      <c r="BK49" s="400">
        <f t="shared" si="303"/>
        <v>79</v>
      </c>
      <c r="BL49" s="400">
        <f t="shared" si="303"/>
        <v>79</v>
      </c>
      <c r="BM49" s="401">
        <f t="shared" si="303"/>
        <v>79</v>
      </c>
      <c r="BN49" s="399">
        <f t="shared" si="303"/>
        <v>79</v>
      </c>
      <c r="BO49" s="400">
        <f t="shared" si="303"/>
        <v>79</v>
      </c>
      <c r="BP49" s="400">
        <f t="shared" si="303"/>
        <v>79</v>
      </c>
      <c r="BQ49" s="400">
        <f t="shared" si="303"/>
        <v>79</v>
      </c>
      <c r="BR49" s="400">
        <f t="shared" si="303"/>
        <v>79</v>
      </c>
      <c r="BS49" s="400">
        <f t="shared" si="303"/>
        <v>79</v>
      </c>
      <c r="BT49" s="400">
        <f t="shared" si="303"/>
        <v>79</v>
      </c>
      <c r="BU49" s="400">
        <f t="shared" si="303"/>
        <v>79</v>
      </c>
      <c r="BV49" s="400">
        <f t="shared" si="303"/>
        <v>79</v>
      </c>
      <c r="BW49" s="400">
        <f t="shared" si="303"/>
        <v>79</v>
      </c>
      <c r="BX49" s="400">
        <f t="shared" si="303"/>
        <v>79</v>
      </c>
      <c r="BY49" s="401">
        <f t="shared" si="303"/>
        <v>79</v>
      </c>
      <c r="BZ49" s="399">
        <f t="shared" si="303"/>
        <v>79</v>
      </c>
      <c r="CA49" s="400">
        <f t="shared" si="303"/>
        <v>79</v>
      </c>
      <c r="CB49" s="400">
        <f t="shared" si="303"/>
        <v>79</v>
      </c>
      <c r="CC49" s="400">
        <f t="shared" si="303"/>
        <v>79</v>
      </c>
      <c r="CD49" s="400">
        <f t="shared" si="303"/>
        <v>79</v>
      </c>
      <c r="CE49" s="400">
        <f t="shared" ref="CE49:CK49" si="304">$C$49</f>
        <v>79</v>
      </c>
      <c r="CF49" s="400">
        <f t="shared" si="304"/>
        <v>79</v>
      </c>
      <c r="CG49" s="400">
        <f t="shared" si="304"/>
        <v>79</v>
      </c>
      <c r="CH49" s="400">
        <f t="shared" si="304"/>
        <v>79</v>
      </c>
      <c r="CI49" s="400">
        <f t="shared" si="304"/>
        <v>79</v>
      </c>
      <c r="CJ49" s="400">
        <f t="shared" si="304"/>
        <v>79</v>
      </c>
      <c r="CK49" s="401">
        <f t="shared" si="304"/>
        <v>79</v>
      </c>
      <c r="CM49" s="135"/>
    </row>
    <row r="50" spans="1:91" ht="18" customHeight="1" thickBot="1">
      <c r="B50" s="203" t="s">
        <v>124</v>
      </c>
      <c r="C50" s="641">
        <v>0.1</v>
      </c>
      <c r="E50" s="654" t="s">
        <v>59</v>
      </c>
      <c r="F50" s="396">
        <f>(F49*F48*F28)*(1-($C$50*$C$54))</f>
        <v>0</v>
      </c>
      <c r="G50" s="397">
        <f t="shared" ref="G50:H50" si="305">(G49*G48*G28)*(1-($C$50*$C$54))</f>
        <v>0</v>
      </c>
      <c r="H50" s="397">
        <f t="shared" si="305"/>
        <v>0</v>
      </c>
      <c r="I50" s="397">
        <f>(I49*I48*I28)*(1-($C$50*$C$54))</f>
        <v>0</v>
      </c>
      <c r="J50" s="397">
        <f t="shared" ref="J50:Q50" si="306">(J49*J48*J28)*(1-($C$50*$C$54))</f>
        <v>0</v>
      </c>
      <c r="K50" s="397">
        <f t="shared" si="306"/>
        <v>0</v>
      </c>
      <c r="L50" s="397">
        <f t="shared" si="306"/>
        <v>0</v>
      </c>
      <c r="M50" s="397">
        <f t="shared" si="306"/>
        <v>0</v>
      </c>
      <c r="N50" s="397">
        <f t="shared" si="306"/>
        <v>0</v>
      </c>
      <c r="O50" s="397">
        <f t="shared" si="306"/>
        <v>0</v>
      </c>
      <c r="P50" s="397">
        <f t="shared" si="306"/>
        <v>0</v>
      </c>
      <c r="Q50" s="398">
        <f t="shared" si="306"/>
        <v>0</v>
      </c>
      <c r="R50" s="396">
        <f>(R49*R48*R28)*(1-($C$50*$C$54))</f>
        <v>0</v>
      </c>
      <c r="S50" s="397">
        <f t="shared" ref="S50:AD50" si="307">(S49*S48*S28)*(1-($C$50*$C$54))</f>
        <v>0</v>
      </c>
      <c r="T50" s="397">
        <f t="shared" si="307"/>
        <v>0</v>
      </c>
      <c r="U50" s="397">
        <f>(U49*U48*U28)*(1-($C$50*$C$54))</f>
        <v>0</v>
      </c>
      <c r="V50" s="397">
        <f t="shared" si="307"/>
        <v>0</v>
      </c>
      <c r="W50" s="397">
        <f t="shared" si="307"/>
        <v>0</v>
      </c>
      <c r="X50" s="397">
        <f t="shared" si="307"/>
        <v>0</v>
      </c>
      <c r="Y50" s="397">
        <f t="shared" si="307"/>
        <v>3081</v>
      </c>
      <c r="Z50" s="397">
        <f t="shared" si="307"/>
        <v>3081</v>
      </c>
      <c r="AA50" s="397">
        <f t="shared" si="307"/>
        <v>3081</v>
      </c>
      <c r="AB50" s="397">
        <f t="shared" si="307"/>
        <v>3081</v>
      </c>
      <c r="AC50" s="398">
        <f t="shared" si="307"/>
        <v>3081</v>
      </c>
      <c r="AD50" s="396">
        <f t="shared" si="307"/>
        <v>3081</v>
      </c>
      <c r="AE50" s="397">
        <f t="shared" ref="AE50" si="308">(AE49*AE48*AE28)*(1-($C$50*$C$54))</f>
        <v>3081</v>
      </c>
      <c r="AF50" s="397">
        <f t="shared" ref="AF50" si="309">(AF49*AF48*AF28)*(1-($C$50*$C$54))</f>
        <v>3081</v>
      </c>
      <c r="AG50" s="397">
        <f t="shared" ref="AG50" si="310">(AG49*AG48*AG28)*(1-($C$50*$C$54))</f>
        <v>3081</v>
      </c>
      <c r="AH50" s="397">
        <f t="shared" ref="AH50" si="311">(AH49*AH48*AH28)*(1-($C$50*$C$54))</f>
        <v>3081</v>
      </c>
      <c r="AI50" s="397">
        <f t="shared" ref="AI50" ca="1" si="312">(AI49*AI48*AI28)*(1-($C$50*$C$54))</f>
        <v>6162</v>
      </c>
      <c r="AJ50" s="397">
        <f t="shared" ref="AJ50" ca="1" si="313">(AJ49*AJ48*AJ28)*(1-($C$50*$C$54))</f>
        <v>6162</v>
      </c>
      <c r="AK50" s="397">
        <f t="shared" ref="AK50" ca="1" si="314">(AK49*AK48*AK28)*(1-($C$50*$C$54))</f>
        <v>6162</v>
      </c>
      <c r="AL50" s="397">
        <f t="shared" ref="AL50" ca="1" si="315">(AL49*AL48*AL28)*(1-($C$50*$C$54))</f>
        <v>9243</v>
      </c>
      <c r="AM50" s="397">
        <f t="shared" ref="AM50" ca="1" si="316">(AM49*AM48*AM28)*(1-($C$50*$C$54))</f>
        <v>9243</v>
      </c>
      <c r="AN50" s="397">
        <f t="shared" ref="AN50" ca="1" si="317">(AN49*AN48*AN28)*(1-($C$50*$C$54))</f>
        <v>12324</v>
      </c>
      <c r="AO50" s="398">
        <f t="shared" ref="AO50" ca="1" si="318">(AO49*AO48*AO28)*(1-($C$50*$C$54))</f>
        <v>12324</v>
      </c>
      <c r="AP50" s="396">
        <f t="shared" ref="AP50" ca="1" si="319">(AP49*AP48*AP28)*(1-($C$50*$C$54))</f>
        <v>15405</v>
      </c>
      <c r="AQ50" s="397">
        <f t="shared" ref="AQ50" ca="1" si="320">(AQ49*AQ48*AQ28)*(1-($C$50*$C$54))</f>
        <v>15405</v>
      </c>
      <c r="AR50" s="397">
        <f t="shared" ref="AR50" ca="1" si="321">(AR49*AR48*AR28)*(1-($C$50*$C$54))</f>
        <v>18486</v>
      </c>
      <c r="AS50" s="397">
        <f t="shared" ref="AS50" ca="1" si="322">(AS49*AS48*AS28)*(1-($C$50*$C$54))</f>
        <v>21567</v>
      </c>
      <c r="AT50" s="397">
        <f t="shared" ref="AT50" ca="1" si="323">(AT49*AT48*AT28)*(1-($C$50*$C$54))</f>
        <v>24648</v>
      </c>
      <c r="AU50" s="397">
        <f t="shared" ref="AU50" ca="1" si="324">(AU49*AU48*AU28)*(1-($C$50*$C$54))</f>
        <v>27729</v>
      </c>
      <c r="AV50" s="397">
        <f t="shared" ref="AV50" ca="1" si="325">(AV49*AV48*AV28)*(1-($C$50*$C$54))</f>
        <v>30810</v>
      </c>
      <c r="AW50" s="397">
        <f t="shared" ref="AW50" ca="1" si="326">(AW49*AW48*AW28)*(1-($C$50*$C$54))</f>
        <v>33891</v>
      </c>
      <c r="AX50" s="397">
        <f t="shared" ref="AX50" ca="1" si="327">(AX49*AX48*AX28)*(1-($C$50*$C$54))</f>
        <v>36972</v>
      </c>
      <c r="AY50" s="397">
        <f t="shared" ref="AY50" ca="1" si="328">(AY49*AY48*AY28)*(1-($C$50*$C$54))</f>
        <v>40053</v>
      </c>
      <c r="AZ50" s="397">
        <f t="shared" ref="AZ50" ca="1" si="329">(AZ49*AZ48*AZ28)*(1-($C$50*$C$54))</f>
        <v>43134</v>
      </c>
      <c r="BA50" s="398">
        <f t="shared" ref="BA50" ca="1" si="330">(BA49*BA48*BA28)*(1-($C$50*$C$54))</f>
        <v>46215</v>
      </c>
      <c r="BB50" s="396">
        <f t="shared" ref="BB50" ca="1" si="331">(BB49*BB48*BB28)*(1-($C$50*$C$54))</f>
        <v>49296</v>
      </c>
      <c r="BC50" s="397">
        <f t="shared" ref="BC50" ca="1" si="332">(BC49*BC48*BC28)*(1-($C$50*$C$54))</f>
        <v>52377</v>
      </c>
      <c r="BD50" s="397">
        <f t="shared" ref="BD50" ca="1" si="333">(BD49*BD48*BD28)*(1-($C$50*$C$54))</f>
        <v>55458</v>
      </c>
      <c r="BE50" s="397">
        <f t="shared" ref="BE50" ca="1" si="334">(BE49*BE48*BE28)*(1-($C$50*$C$54))</f>
        <v>55458</v>
      </c>
      <c r="BF50" s="397">
        <f t="shared" ref="BF50" ca="1" si="335">(BF49*BF48*BF28)*(1-($C$50*$C$54))</f>
        <v>58539</v>
      </c>
      <c r="BG50" s="397">
        <f t="shared" ref="BG50" ca="1" si="336">(BG49*BG48*BG28)*(1-($C$50*$C$54))</f>
        <v>58539</v>
      </c>
      <c r="BH50" s="397">
        <f t="shared" ref="BH50" ca="1" si="337">(BH49*BH48*BH28)*(1-($C$50*$C$54))</f>
        <v>61620</v>
      </c>
      <c r="BI50" s="397">
        <f t="shared" ref="BI50" ca="1" si="338">(BI49*BI48*BI28)*(1-($C$50*$C$54))</f>
        <v>64701</v>
      </c>
      <c r="BJ50" s="397">
        <f t="shared" ref="BJ50" ca="1" si="339">(BJ49*BJ48*BJ28)*(1-($C$50*$C$54))</f>
        <v>67782</v>
      </c>
      <c r="BK50" s="397">
        <f t="shared" ref="BK50" ca="1" si="340">(BK49*BK48*BK28)*(1-($C$50*$C$54))</f>
        <v>70863</v>
      </c>
      <c r="BL50" s="397">
        <f t="shared" ref="BL50" ca="1" si="341">(BL49*BL48*BL28)*(1-($C$50*$C$54))</f>
        <v>77025</v>
      </c>
      <c r="BM50" s="398">
        <f t="shared" ref="BM50" ca="1" si="342">(BM49*BM48*BM28)*(1-($C$50*$C$54))</f>
        <v>80106</v>
      </c>
      <c r="BN50" s="396">
        <f t="shared" ref="BN50" ca="1" si="343">(BN49*BN48*BN28)*(1-($C$50*$C$54))</f>
        <v>86268</v>
      </c>
      <c r="BO50" s="397">
        <f t="shared" ref="BO50" ca="1" si="344">(BO49*BO48*BO28)*(1-($C$50*$C$54))</f>
        <v>95511</v>
      </c>
      <c r="BP50" s="397">
        <f t="shared" ref="BP50" ca="1" si="345">(BP49*BP48*BP28)*(1-($C$50*$C$54))</f>
        <v>104754</v>
      </c>
      <c r="BQ50" s="397">
        <f t="shared" ref="BQ50" ca="1" si="346">(BQ49*BQ48*BQ28)*(1-($C$50*$C$54))</f>
        <v>110916</v>
      </c>
      <c r="BR50" s="397">
        <f t="shared" ref="BR50" ca="1" si="347">(BR49*BR48*BR28)*(1-($C$50*$C$54))</f>
        <v>117078</v>
      </c>
      <c r="BS50" s="397">
        <f t="shared" ref="BS50" ca="1" si="348">(BS49*BS48*BS28)*(1-($C$50*$C$54))</f>
        <v>126321</v>
      </c>
      <c r="BT50" s="397">
        <f t="shared" ref="BT50" ca="1" si="349">(BT49*BT48*BT28)*(1-($C$50*$C$54))</f>
        <v>135564</v>
      </c>
      <c r="BU50" s="397">
        <f t="shared" ref="BU50" ca="1" si="350">(BU49*BU48*BU28)*(1-($C$50*$C$54))</f>
        <v>147888</v>
      </c>
      <c r="BV50" s="397">
        <f t="shared" ref="BV50" ca="1" si="351">(BV49*BV48*BV28)*(1-($C$50*$C$54))</f>
        <v>163293</v>
      </c>
      <c r="BW50" s="397">
        <f t="shared" ref="BW50" ca="1" si="352">(BW49*BW48*BW28)*(1-($C$50*$C$54))</f>
        <v>175617</v>
      </c>
      <c r="BX50" s="397">
        <f t="shared" ref="BX50" ca="1" si="353">(BX49*BX48*BX28)*(1-($C$50*$C$54))</f>
        <v>191022</v>
      </c>
      <c r="BY50" s="398">
        <f t="shared" ref="BY50" ca="1" si="354">(BY49*BY48*BY28)*(1-($C$50*$C$54))</f>
        <v>206427</v>
      </c>
      <c r="BZ50" s="396">
        <f t="shared" ref="BZ50" ca="1" si="355">(BZ49*BZ48*BZ28)*(1-($C$50*$C$54))</f>
        <v>221832</v>
      </c>
      <c r="CA50" s="397">
        <f t="shared" ref="CA50" ca="1" si="356">(CA49*CA48*CA28)*(1-($C$50*$C$54))</f>
        <v>240318</v>
      </c>
      <c r="CB50" s="397">
        <f t="shared" ref="CB50" ca="1" si="357">(CB49*CB48*CB28)*(1-($C$50*$C$54))</f>
        <v>261885</v>
      </c>
      <c r="CC50" s="397">
        <f t="shared" ref="CC50" ca="1" si="358">(CC49*CC48*CC28)*(1-($C$50*$C$54))</f>
        <v>283452</v>
      </c>
      <c r="CD50" s="397">
        <f t="shared" ref="CD50" ca="1" si="359">(CD49*CD48*CD28)*(1-($C$50*$C$54))</f>
        <v>308100</v>
      </c>
      <c r="CE50" s="397">
        <f t="shared" ref="CE50" ca="1" si="360">(CE49*CE48*CE28)*(1-($C$50*$C$54))</f>
        <v>332748</v>
      </c>
      <c r="CF50" s="397">
        <f t="shared" ref="CF50" ca="1" si="361">(CF49*CF48*CF28)*(1-($C$50*$C$54))</f>
        <v>363558</v>
      </c>
      <c r="CG50" s="397">
        <f t="shared" ref="CG50" ca="1" si="362">(CG49*CG48*CG28)*(1-($C$50*$C$54))</f>
        <v>394368</v>
      </c>
      <c r="CH50" s="397">
        <f t="shared" ref="CH50" ca="1" si="363">(CH49*CH48*CH28)*(1-($C$50*$C$54))</f>
        <v>431340</v>
      </c>
      <c r="CI50" s="397">
        <f t="shared" ref="CI50" ca="1" si="364">(CI49*CI48*CI28)*(1-($C$50*$C$54))</f>
        <v>468312</v>
      </c>
      <c r="CJ50" s="397">
        <f t="shared" ref="CJ50" ca="1" si="365">(CJ49*CJ48*CJ28)*(1-($C$50*$C$54))</f>
        <v>511446</v>
      </c>
      <c r="CK50" s="398">
        <f t="shared" ref="CK50" ca="1" si="366">(CK49*CK48*CK28)*(1-($C$50*$C$54))</f>
        <v>557661</v>
      </c>
    </row>
    <row r="51" spans="1:91" ht="18" customHeight="1" thickBot="1">
      <c r="B51" s="169"/>
      <c r="C51" s="172"/>
      <c r="E51" s="655" t="s">
        <v>226</v>
      </c>
      <c r="F51" s="507">
        <v>0</v>
      </c>
      <c r="G51" s="507">
        <v>0</v>
      </c>
      <c r="H51" s="507">
        <v>0</v>
      </c>
      <c r="I51" s="507">
        <v>0</v>
      </c>
      <c r="J51" s="507">
        <v>0</v>
      </c>
      <c r="K51" s="533">
        <v>0</v>
      </c>
      <c r="L51" s="507">
        <v>0</v>
      </c>
      <c r="M51" s="507">
        <v>0</v>
      </c>
      <c r="N51" s="507">
        <v>0</v>
      </c>
      <c r="O51" s="507">
        <v>0</v>
      </c>
      <c r="P51" s="507">
        <v>0</v>
      </c>
      <c r="Q51" s="507">
        <v>0</v>
      </c>
      <c r="R51" s="507">
        <v>0</v>
      </c>
      <c r="S51" s="507">
        <v>0</v>
      </c>
      <c r="T51" s="507">
        <v>0</v>
      </c>
      <c r="U51" s="507">
        <v>0</v>
      </c>
      <c r="V51" s="507">
        <v>0</v>
      </c>
      <c r="W51" s="533">
        <v>0</v>
      </c>
      <c r="X51" s="507">
        <v>0</v>
      </c>
      <c r="Y51" s="507">
        <v>0</v>
      </c>
      <c r="Z51" s="507">
        <v>0</v>
      </c>
      <c r="AA51" s="507">
        <v>0</v>
      </c>
      <c r="AB51" s="507">
        <v>0</v>
      </c>
      <c r="AC51" s="507">
        <v>0</v>
      </c>
      <c r="AD51" s="507">
        <v>0</v>
      </c>
      <c r="AE51" s="507">
        <v>0</v>
      </c>
      <c r="AF51" s="507">
        <v>0</v>
      </c>
      <c r="AG51" s="507">
        <v>0</v>
      </c>
      <c r="AH51" s="507">
        <v>0</v>
      </c>
      <c r="AI51" s="507">
        <v>0</v>
      </c>
      <c r="AJ51" s="507">
        <v>0</v>
      </c>
      <c r="AK51" s="507">
        <v>0</v>
      </c>
      <c r="AL51" s="507">
        <v>0</v>
      </c>
      <c r="AM51" s="507">
        <v>0</v>
      </c>
      <c r="AN51" s="507">
        <v>0</v>
      </c>
      <c r="AO51" s="507">
        <v>0</v>
      </c>
      <c r="AP51" s="507">
        <v>0</v>
      </c>
      <c r="AQ51" s="507">
        <v>0</v>
      </c>
      <c r="AR51" s="507">
        <v>0</v>
      </c>
      <c r="AS51" s="507">
        <v>0</v>
      </c>
      <c r="AT51" s="507">
        <v>0</v>
      </c>
      <c r="AU51" s="507">
        <v>0</v>
      </c>
      <c r="AV51" s="507">
        <v>0</v>
      </c>
      <c r="AW51" s="507">
        <v>0</v>
      </c>
      <c r="AX51" s="507">
        <v>0</v>
      </c>
      <c r="AY51" s="507">
        <v>0</v>
      </c>
      <c r="AZ51" s="507">
        <v>0</v>
      </c>
      <c r="BA51" s="507">
        <v>0</v>
      </c>
      <c r="BB51" s="507">
        <v>0</v>
      </c>
      <c r="BC51" s="507">
        <v>0</v>
      </c>
      <c r="BD51" s="507">
        <v>0</v>
      </c>
      <c r="BE51" s="507">
        <v>0</v>
      </c>
      <c r="BF51" s="507">
        <v>0</v>
      </c>
      <c r="BG51" s="507">
        <v>0</v>
      </c>
      <c r="BH51" s="507">
        <v>0</v>
      </c>
      <c r="BI51" s="507">
        <v>0</v>
      </c>
      <c r="BJ51" s="507">
        <v>0</v>
      </c>
      <c r="BK51" s="507">
        <v>0</v>
      </c>
      <c r="BL51" s="507">
        <v>0</v>
      </c>
      <c r="BM51" s="507">
        <v>0</v>
      </c>
      <c r="BN51" s="507">
        <v>0</v>
      </c>
      <c r="BO51" s="507">
        <v>0</v>
      </c>
      <c r="BP51" s="507">
        <v>0</v>
      </c>
      <c r="BQ51" s="507">
        <v>0</v>
      </c>
      <c r="BR51" s="507">
        <v>0</v>
      </c>
      <c r="BS51" s="507">
        <v>0</v>
      </c>
      <c r="BT51" s="507">
        <v>0</v>
      </c>
      <c r="BU51" s="507">
        <v>0</v>
      </c>
      <c r="BV51" s="507">
        <v>0</v>
      </c>
      <c r="BW51" s="507">
        <v>0</v>
      </c>
      <c r="BX51" s="507">
        <v>0</v>
      </c>
      <c r="BY51" s="507">
        <v>0</v>
      </c>
      <c r="BZ51" s="507">
        <v>0</v>
      </c>
      <c r="CA51" s="507">
        <v>0</v>
      </c>
      <c r="CB51" s="507">
        <v>0</v>
      </c>
      <c r="CC51" s="507">
        <v>0</v>
      </c>
      <c r="CD51" s="507">
        <v>0</v>
      </c>
      <c r="CE51" s="507">
        <v>0</v>
      </c>
      <c r="CF51" s="507">
        <v>0</v>
      </c>
      <c r="CG51" s="507">
        <v>0</v>
      </c>
      <c r="CH51" s="507">
        <v>0</v>
      </c>
      <c r="CI51" s="507">
        <v>0</v>
      </c>
      <c r="CJ51" s="507">
        <v>0</v>
      </c>
      <c r="CK51" s="508">
        <v>0</v>
      </c>
    </row>
    <row r="52" spans="1:91">
      <c r="B52" s="169"/>
      <c r="C52" s="172"/>
      <c r="F52" s="108"/>
      <c r="Q52" s="109"/>
      <c r="R52" s="108"/>
      <c r="AC52" s="109"/>
      <c r="AD52" s="108"/>
      <c r="AE52" s="41"/>
      <c r="AO52" s="109"/>
      <c r="AP52" s="108"/>
      <c r="BA52" s="109"/>
      <c r="BB52" s="108"/>
      <c r="BM52" s="109"/>
      <c r="BN52" s="108"/>
      <c r="BY52" s="109"/>
      <c r="BZ52" s="108"/>
      <c r="CK52" s="109"/>
    </row>
    <row r="53" spans="1:91" ht="17" thickBot="1">
      <c r="B53" s="169"/>
      <c r="C53" s="172"/>
      <c r="E53" s="52"/>
      <c r="F53" s="108"/>
      <c r="L53" s="41"/>
      <c r="Q53" s="109"/>
      <c r="R53" s="108"/>
      <c r="X53" s="41"/>
      <c r="AC53" s="109"/>
      <c r="AD53" s="108"/>
      <c r="AO53" s="109"/>
      <c r="AP53" s="108"/>
      <c r="BA53" s="109"/>
      <c r="BB53" s="108"/>
      <c r="BM53" s="109"/>
      <c r="BN53" s="108"/>
      <c r="BY53" s="109"/>
      <c r="BZ53" s="108"/>
      <c r="CK53" s="109"/>
    </row>
    <row r="54" spans="1:91" s="80" customFormat="1" ht="22" thickBot="1">
      <c r="A54" s="162"/>
      <c r="B54" s="98" t="s">
        <v>73</v>
      </c>
      <c r="C54" s="646">
        <v>0.25</v>
      </c>
      <c r="D54"/>
      <c r="E54" s="693" t="s">
        <v>228</v>
      </c>
      <c r="F54" s="402">
        <v>0</v>
      </c>
      <c r="G54" s="403">
        <v>0</v>
      </c>
      <c r="H54" s="403">
        <v>0</v>
      </c>
      <c r="I54" s="403">
        <v>0</v>
      </c>
      <c r="J54" s="403">
        <v>0</v>
      </c>
      <c r="K54" s="403">
        <v>0</v>
      </c>
      <c r="L54" s="403">
        <v>0</v>
      </c>
      <c r="M54" s="403">
        <f ca="1">(L23+L44)+((L35+L50)*(1-$C$54))+((L35-K35)*$C$54*12)+(F35*$C$54*12)</f>
        <v>0</v>
      </c>
      <c r="N54" s="403">
        <f ca="1">(M23+M44)+((M35+M50)*(1-$C$54))+((M35-L35)*$C$54*12)+(F35*$C$54*12)</f>
        <v>0</v>
      </c>
      <c r="O54" s="403">
        <f ca="1">(N23+N44)+((N35+N50)*(1-$C$54))+((N35-M35)*$C$54*12)+(F35*$C$54*12)</f>
        <v>0</v>
      </c>
      <c r="P54" s="403">
        <f ca="1">(O23+O44)+((O35+O50)*(1-$C$54))+((O35-N35)*$C$54*12)+(F35*$C$54*12)</f>
        <v>0</v>
      </c>
      <c r="Q54" s="404">
        <f ca="1">(P23+P44)+((P35+P50)*(1-$C$54))+((P35-O35)*$C$54*12)+(F35*$C$54*12)</f>
        <v>0</v>
      </c>
      <c r="R54" s="656">
        <v>0</v>
      </c>
      <c r="S54" s="403">
        <v>0</v>
      </c>
      <c r="T54" s="403">
        <v>0</v>
      </c>
      <c r="U54" s="403">
        <v>0</v>
      </c>
      <c r="V54" s="403">
        <v>0</v>
      </c>
      <c r="W54" s="403">
        <v>0</v>
      </c>
      <c r="X54" s="403">
        <v>0</v>
      </c>
      <c r="Y54" s="403">
        <f ca="1">(X23+X44)+((X35+X50)*(1-$C$54))+((X35-W35)*$C$54*12)+(R35*$C$54*12)</f>
        <v>9600</v>
      </c>
      <c r="Z54" s="403">
        <f ca="1">(Y23+Y44)+((Y35+Y50)*(1-$C$54))+((Y35-X35)*$C$54*12)+(R35*$C$54*12)</f>
        <v>11035.75</v>
      </c>
      <c r="AA54" s="403">
        <f ca="1">(Z23+Z44)+((Z35+Z50)*(1-$C$54))+((Z35-Y35)*$C$54*12)+(R35*$C$54*12)</f>
        <v>3831.75</v>
      </c>
      <c r="AB54" s="403">
        <f ca="1">(AA23+AA44)+((AA35+AA50)*(1-$C$54))+((AA35-Z35)*$C$54*12)+(R35*$C$54*12)</f>
        <v>3831.75</v>
      </c>
      <c r="AC54" s="404">
        <f ca="1">(AB23+AB44)+((AB35+AB50)*(1-$C$54))+((AB35-AA35)*$C$54*12)+(R35*$C$54*12)</f>
        <v>6711.75</v>
      </c>
      <c r="AD54" s="656">
        <f ca="1">(AC23+AC44)+((AC35+AC50)*(1-$C$54))+((AC35-AB35)*$C$54*12)+((AC50-AB50)*$C$54*12)+(R35*$C$54*12)+(R50*$C$54*12)</f>
        <v>13431.75</v>
      </c>
      <c r="AE54" s="403">
        <f ca="1">(AD23+AD44)+((AD35+AD50)*(1-$C$54))+((AD35-AC35)*$C$54*12)+((AD50-AC50)*$C$54*12)+(R35*$C$54*12)+(R50*$C$54*12)</f>
        <v>3831.75</v>
      </c>
      <c r="AF54" s="403">
        <f ca="1">(AE23+AE44)+((AE35+AE50)*(1-$C$54))+((AE35-AD35)*$C$54*12)+((AE50-AD50)*$C$54*12)+((S35-R35)*$C$54*12)+((S50-R50)*$C$54*12)</f>
        <v>12556.75</v>
      </c>
      <c r="AG54" s="403">
        <f t="shared" ref="AG54:AQ54" ca="1" si="367">(AF23+AF44)+((AF35+AF50)*(1-$C$54))+((AF35-AE35)*$C$54*12)+((AF50-AE50)*$C$54*12)+((T35-S35)*$C$54*12)+((T50-S50)*$C$54*12)</f>
        <v>21032.75</v>
      </c>
      <c r="AH54" s="403">
        <f t="shared" ca="1" si="367"/>
        <v>5352.75</v>
      </c>
      <c r="AI54" s="403">
        <f t="shared" ca="1" si="367"/>
        <v>16957.75</v>
      </c>
      <c r="AJ54" s="403">
        <f t="shared" ca="1" si="367"/>
        <v>35227.5</v>
      </c>
      <c r="AK54" s="403">
        <f t="shared" ca="1" si="367"/>
        <v>12064.5</v>
      </c>
      <c r="AL54" s="403">
        <f t="shared" ca="1" si="367"/>
        <v>49556.5</v>
      </c>
      <c r="AM54" s="403">
        <f t="shared" ca="1" si="367"/>
        <v>25619.25</v>
      </c>
      <c r="AN54" s="403">
        <f t="shared" ca="1" si="367"/>
        <v>43341.25</v>
      </c>
      <c r="AO54" s="404">
        <f t="shared" ca="1" si="367"/>
        <v>28971</v>
      </c>
      <c r="AP54" s="656">
        <f t="shared" ca="1" si="367"/>
        <v>42373</v>
      </c>
      <c r="AQ54" s="403">
        <f t="shared" ca="1" si="367"/>
        <v>51042.75</v>
      </c>
      <c r="AR54" s="403">
        <f ca="1">(AQ23+AQ44)+((AQ35+AQ50)*(1-$C$54))+((AQ35-AP35)*$C$54*12)+((AQ50-AP50)*$C$54*12)+((AE35-AD35)*$C$54*12)+((AE50-AD50)*$C$54*12)+((S35-R35)*$C$54*12)+((S50-R50)*$C$54*12)</f>
        <v>52288.75</v>
      </c>
      <c r="AS54" s="403">
        <f t="shared" ref="AS54:BC54" ca="1" si="368">(AR23+AR44)+((AR35+AR50)*(1-$C$54))+((AR35-AQ35)*$C$54*12)+((AR50-AQ50)*$C$54*12)+((AF35-AE35)*$C$54*12)+((AF50-AE50)*$C$54*12)+((T35-S35)*$C$54*12)+((T50-S50)*$C$54*12)</f>
        <v>63599.5</v>
      </c>
      <c r="AT54" s="403">
        <f t="shared" ca="1" si="368"/>
        <v>63111.25</v>
      </c>
      <c r="AU54" s="403">
        <f t="shared" ca="1" si="368"/>
        <v>80707</v>
      </c>
      <c r="AV54" s="403">
        <f t="shared" ca="1" si="368"/>
        <v>82897.75</v>
      </c>
      <c r="AW54" s="403">
        <f t="shared" ca="1" si="368"/>
        <v>82286.5</v>
      </c>
      <c r="AX54" s="403">
        <f t="shared" ca="1" si="368"/>
        <v>107529.25</v>
      </c>
      <c r="AY54" s="403">
        <f t="shared" ca="1" si="368"/>
        <v>99193</v>
      </c>
      <c r="AZ54" s="403">
        <f t="shared" ca="1" si="368"/>
        <v>99865.75</v>
      </c>
      <c r="BA54" s="404">
        <f t="shared" ca="1" si="368"/>
        <v>106856.5</v>
      </c>
      <c r="BB54" s="656">
        <f t="shared" ca="1" si="368"/>
        <v>107529.25</v>
      </c>
      <c r="BC54" s="403">
        <f t="shared" ca="1" si="368"/>
        <v>114520</v>
      </c>
      <c r="BD54" s="403">
        <f ca="1">(BC23+BC44)+((BC35+BC50)*(1-$C$54))+((BC35-BB35)*$C$54*12)+((BC50-BB50)*$C$54*12)+((AQ35-AP35)*$C$54*12)+((AQ50-AP50)*$C$54*12)+((AE35-AD35)*$C$54*12)+((AE50-AD50)*$C$54*12)+((S35-R35)*$C$54*12)+((S50-R50)*$C$54*12)</f>
        <v>134716.75</v>
      </c>
      <c r="BE54" s="403">
        <f t="shared" ref="BE54:BO54" ca="1" si="369">(BD23+BD44)+((BD35+BD50)*(1-$C$54))+((BD35-BC35)*$C$54*12)+((BD50-BC50)*$C$54*12)+((AR35-AQ35)*$C$54*12)+((AR50-AQ50)*$C$54*12)+((AF35-AE35)*$C$54*12)+((AF50-AE50)*$C$54*12)+((T35-S35)*$C$54*12)+((T50-S50)*$C$54*12)</f>
        <v>128267.5</v>
      </c>
      <c r="BF54" s="403">
        <f t="shared" ca="1" si="369"/>
        <v>142710.5</v>
      </c>
      <c r="BG54" s="403">
        <f t="shared" ca="1" si="369"/>
        <v>150900.25</v>
      </c>
      <c r="BH54" s="403">
        <f t="shared" ca="1" si="369"/>
        <v>153061.25</v>
      </c>
      <c r="BI54" s="403">
        <f t="shared" ca="1" si="369"/>
        <v>168978</v>
      </c>
      <c r="BJ54" s="403">
        <f t="shared" ca="1" si="369"/>
        <v>200936.75</v>
      </c>
      <c r="BK54" s="403">
        <f t="shared" ca="1" si="369"/>
        <v>195565.5</v>
      </c>
      <c r="BL54" s="403">
        <f t="shared" ca="1" si="369"/>
        <v>218004.25</v>
      </c>
      <c r="BM54" s="404">
        <f t="shared" ca="1" si="369"/>
        <v>242385.75</v>
      </c>
      <c r="BN54" s="656">
        <f t="shared" ca="1" si="369"/>
        <v>250301.5</v>
      </c>
      <c r="BO54" s="403">
        <f t="shared" ca="1" si="369"/>
        <v>275248</v>
      </c>
      <c r="BP54" s="403">
        <f ca="1">(BO23+BO44)+((BO35+BO50)*(1-$C$54))+((BO35-BN35)*$C$54*12)+((BO50-BN50)*$C$54*12)+((BC35-BB35)*$C$54*12)+((BC50-BB50)*$C$54*12)+((AQ35-AP35)*$C$54*12)+((AQ50-AP50)*$C$54*12)+((AE35-AD35)*$C$54*12)+((AE50-AD50)*$C$54*12)+((S35-R35)*$C$54*12)+((S50-R50)*$C$54*12)</f>
        <v>299391.25</v>
      </c>
      <c r="BQ54" s="403">
        <f t="shared" ref="BQ54:CA54" ca="1" si="370">(BP23+BP44)+((BP35+BP50)*(1-$C$54))+((BP35-BO35)*$C$54*12)+((BP50-BO50)*$C$54*12)+((BD35-BC35)*$C$54*12)+((BD50-BC50)*$C$54*12)+((AR35-AQ35)*$C$54*12)+((AR50-AQ50)*$C$54*12)+((AF35-AE35)*$C$54*12)+((AF50-AE50)*$C$54*12)+((T35-S35)*$C$54*12)+((T50-S50)*$C$54*12)</f>
        <v>347250.5</v>
      </c>
      <c r="BR54" s="403">
        <f t="shared" ca="1" si="370"/>
        <v>340754</v>
      </c>
      <c r="BS54" s="403">
        <f t="shared" ca="1" si="370"/>
        <v>373978.5</v>
      </c>
      <c r="BT54" s="403">
        <f t="shared" ca="1" si="370"/>
        <v>417357.75</v>
      </c>
      <c r="BU54" s="403">
        <f t="shared" ca="1" si="370"/>
        <v>448543</v>
      </c>
      <c r="BV54" s="403">
        <f t="shared" ca="1" si="370"/>
        <v>515006</v>
      </c>
      <c r="BW54" s="403">
        <f t="shared" ca="1" si="370"/>
        <v>546044.75</v>
      </c>
      <c r="BX54" s="403">
        <f t="shared" ca="1" si="370"/>
        <v>591300.75</v>
      </c>
      <c r="BY54" s="404">
        <f t="shared" ca="1" si="370"/>
        <v>646502.5</v>
      </c>
      <c r="BZ54" s="656">
        <f t="shared" ca="1" si="370"/>
        <v>692710.25</v>
      </c>
      <c r="CA54" s="403">
        <f t="shared" ca="1" si="370"/>
        <v>758679</v>
      </c>
      <c r="CB54" s="403">
        <f ca="1">(CA23+CA44)+((CA35+CA50)*(1-$C$54))+((CA35-BZ35)*$C$54*12)+((CA50-BZ50)*$C$54*12)+((BO35-BN35)*$C$54*12)+((BO50-BN50)*$C$54*12)+((BC35-BB35)*$C$54*12)+((BC50-BB50)*$C$54*12)+((AQ35-AP35)*$C$54*12)+((AQ50-AP50)*$C$54*12)+((AE35-AD35)*$C$54*12)+((AE50-AD50)*$C$54*12)+((S35-R35)*$C$54*12)+((S50-R50)*$C$54*12)</f>
        <v>828443.5</v>
      </c>
      <c r="CC54" s="403">
        <f t="shared" ref="CC54:CJ54" ca="1" si="371">(CB23+CB44)+((CB35+CB50)*(1-$C$54))+((CB35-CA35)*$C$54*12)+((CB50-CA50)*$C$54*12)+((BP35-BO35)*$C$54*12)+((BP50-BO50)*$C$54*12)+((BD35-BC35)*$C$54*12)+((BD50-BC50)*$C$54*12)+((AR35-AQ35)*$C$54*12)+((AR50-AQ50)*$C$54*12)+((AF35-AE35)*$C$54*12)+((AF50-AE50)*$C$54*12)+((T35-S35)*$C$54*12)+((T50-S50)*$C$54*12)</f>
        <v>913838.75</v>
      </c>
      <c r="CD54" s="403">
        <f t="shared" ca="1" si="371"/>
        <v>970827</v>
      </c>
      <c r="CE54" s="403">
        <f t="shared" ca="1" si="371"/>
        <v>1056611</v>
      </c>
      <c r="CF54" s="403">
        <f t="shared" ca="1" si="371"/>
        <v>1149237</v>
      </c>
      <c r="CG54" s="403">
        <f t="shared" ca="1" si="371"/>
        <v>1260936.5</v>
      </c>
      <c r="CH54" s="403">
        <f t="shared" ca="1" si="371"/>
        <v>1411042</v>
      </c>
      <c r="CI54" s="403">
        <f t="shared" ca="1" si="371"/>
        <v>1532517</v>
      </c>
      <c r="CJ54" s="403">
        <f t="shared" ca="1" si="371"/>
        <v>1660044</v>
      </c>
      <c r="CK54" s="404">
        <f ca="1">(CJ23+CJ44)+((CJ35+CJ50)*(1-$C$54))+((CJ35-CI35)*$C$54*12)+((CJ50-CI50)*$C$54*12)+((BX35-BW35)*$C$54*12)+((BX50-BW50)*$C$54*12)+((BL35-BK35)*$C$54*12)+((BL50-BK50)*$C$54*12)+((AZ35-AY35)*$C$54*12)+((AZ50-AY50)*$C$54*12)+((AN35-AM35)*$C$54*12)+((AN50-AM50)*$C$54*12)+((AB35-AA35)*$C$54*12)+((AB50-AA50)*$C$54*12)</f>
        <v>1825746.5</v>
      </c>
    </row>
    <row r="55" spans="1:91" ht="20" thickBot="1">
      <c r="F55" s="96"/>
      <c r="L55" s="96"/>
      <c r="Q55" s="109"/>
      <c r="R55" s="96"/>
      <c r="X55" s="96"/>
      <c r="AC55" s="109"/>
      <c r="AO55" s="109"/>
      <c r="BA55" s="109"/>
      <c r="BM55" s="109"/>
      <c r="BY55" s="109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657"/>
    </row>
    <row r="56" spans="1:91" s="80" customFormat="1" ht="22" thickBot="1">
      <c r="A56" s="162"/>
      <c r="B56" s="521" t="s">
        <v>188</v>
      </c>
      <c r="C56" s="647">
        <v>1</v>
      </c>
      <c r="D56"/>
      <c r="E56" s="693" t="s">
        <v>227</v>
      </c>
      <c r="F56" s="403" t="str">
        <f t="shared" ref="F56:Q56" ca="1" si="372">IF($C56&gt;F3,0,IF(-$C56&gt;(72-F3),BX5,OFFSET(F5,0,-$C56)))</f>
        <v>Total monthly COGS</v>
      </c>
      <c r="G56" s="403">
        <f t="shared" ca="1" si="372"/>
        <v>0</v>
      </c>
      <c r="H56" s="403">
        <f t="shared" ca="1" si="372"/>
        <v>0</v>
      </c>
      <c r="I56" s="403">
        <f t="shared" ca="1" si="372"/>
        <v>0</v>
      </c>
      <c r="J56" s="403">
        <f t="shared" ca="1" si="372"/>
        <v>0</v>
      </c>
      <c r="K56" s="403">
        <f t="shared" ca="1" si="372"/>
        <v>0</v>
      </c>
      <c r="L56" s="403">
        <f t="shared" ca="1" si="372"/>
        <v>0</v>
      </c>
      <c r="M56" s="403">
        <f t="shared" ca="1" si="372"/>
        <v>0</v>
      </c>
      <c r="N56" s="403">
        <f t="shared" ca="1" si="372"/>
        <v>0</v>
      </c>
      <c r="O56" s="403">
        <f t="shared" ca="1" si="372"/>
        <v>0</v>
      </c>
      <c r="P56" s="403">
        <f t="shared" ca="1" si="372"/>
        <v>0</v>
      </c>
      <c r="Q56" s="404">
        <f t="shared" ca="1" si="372"/>
        <v>0</v>
      </c>
      <c r="R56" s="656">
        <f t="shared" ref="R56:AW56" ca="1" si="373">IF($C56&gt;R3,0,IF(-$C56&gt;(72-R3),CK5,OFFSET(R5,0,-$C56)))</f>
        <v>0</v>
      </c>
      <c r="S56" s="403">
        <f t="shared" ca="1" si="373"/>
        <v>0</v>
      </c>
      <c r="T56" s="403">
        <f t="shared" ca="1" si="373"/>
        <v>0</v>
      </c>
      <c r="U56" s="403">
        <f t="shared" ca="1" si="373"/>
        <v>0</v>
      </c>
      <c r="V56" s="403">
        <f t="shared" ca="1" si="373"/>
        <v>0</v>
      </c>
      <c r="W56" s="403">
        <f t="shared" ca="1" si="373"/>
        <v>0</v>
      </c>
      <c r="X56" s="403">
        <f t="shared" ca="1" si="373"/>
        <v>0</v>
      </c>
      <c r="Y56" s="403">
        <f t="shared" ca="1" si="373"/>
        <v>0</v>
      </c>
      <c r="Z56" s="403">
        <f t="shared" ca="1" si="373"/>
        <v>0</v>
      </c>
      <c r="AA56" s="403">
        <f t="shared" ca="1" si="373"/>
        <v>0</v>
      </c>
      <c r="AB56" s="403">
        <f t="shared" ca="1" si="373"/>
        <v>0</v>
      </c>
      <c r="AC56" s="404">
        <f t="shared" ca="1" si="373"/>
        <v>0</v>
      </c>
      <c r="AD56" s="656">
        <f t="shared" ca="1" si="373"/>
        <v>0</v>
      </c>
      <c r="AE56" s="403">
        <f t="shared" ca="1" si="373"/>
        <v>0</v>
      </c>
      <c r="AF56" s="403">
        <f t="shared" ca="1" si="373"/>
        <v>0</v>
      </c>
      <c r="AG56" s="403">
        <f t="shared" ca="1" si="373"/>
        <v>0</v>
      </c>
      <c r="AH56" s="403">
        <f t="shared" ca="1" si="373"/>
        <v>0</v>
      </c>
      <c r="AI56" s="403">
        <f t="shared" ca="1" si="373"/>
        <v>0</v>
      </c>
      <c r="AJ56" s="403">
        <f t="shared" ca="1" si="373"/>
        <v>0</v>
      </c>
      <c r="AK56" s="403">
        <f t="shared" ca="1" si="373"/>
        <v>0</v>
      </c>
      <c r="AL56" s="403">
        <f t="shared" ca="1" si="373"/>
        <v>0</v>
      </c>
      <c r="AM56" s="403">
        <f t="shared" ca="1" si="373"/>
        <v>0</v>
      </c>
      <c r="AN56" s="403">
        <f t="shared" ca="1" si="373"/>
        <v>0</v>
      </c>
      <c r="AO56" s="404">
        <f t="shared" ca="1" si="373"/>
        <v>0</v>
      </c>
      <c r="AP56" s="656">
        <f t="shared" ca="1" si="373"/>
        <v>0</v>
      </c>
      <c r="AQ56" s="403">
        <f t="shared" ca="1" si="373"/>
        <v>0</v>
      </c>
      <c r="AR56" s="403">
        <f t="shared" ca="1" si="373"/>
        <v>0</v>
      </c>
      <c r="AS56" s="403">
        <f t="shared" ca="1" si="373"/>
        <v>0</v>
      </c>
      <c r="AT56" s="403">
        <f t="shared" ca="1" si="373"/>
        <v>0</v>
      </c>
      <c r="AU56" s="403">
        <f t="shared" ca="1" si="373"/>
        <v>0</v>
      </c>
      <c r="AV56" s="403">
        <f t="shared" ca="1" si="373"/>
        <v>0</v>
      </c>
      <c r="AW56" s="403">
        <f t="shared" ca="1" si="373"/>
        <v>0</v>
      </c>
      <c r="AX56" s="403">
        <f t="shared" ref="AX56:CC56" ca="1" si="374">IF($C56&gt;AX3,0,IF(-$C56&gt;(72-AX3),DQ5,OFFSET(AX5,0,-$C56)))</f>
        <v>0</v>
      </c>
      <c r="AY56" s="403">
        <f t="shared" ca="1" si="374"/>
        <v>0</v>
      </c>
      <c r="AZ56" s="403">
        <f t="shared" ca="1" si="374"/>
        <v>0</v>
      </c>
      <c r="BA56" s="404">
        <f t="shared" ca="1" si="374"/>
        <v>0</v>
      </c>
      <c r="BB56" s="656">
        <f t="shared" ca="1" si="374"/>
        <v>0</v>
      </c>
      <c r="BC56" s="403">
        <f t="shared" ca="1" si="374"/>
        <v>0</v>
      </c>
      <c r="BD56" s="403">
        <f t="shared" ca="1" si="374"/>
        <v>0</v>
      </c>
      <c r="BE56" s="403">
        <f t="shared" ca="1" si="374"/>
        <v>0</v>
      </c>
      <c r="BF56" s="403">
        <f t="shared" ca="1" si="374"/>
        <v>0</v>
      </c>
      <c r="BG56" s="403">
        <f t="shared" ca="1" si="374"/>
        <v>0</v>
      </c>
      <c r="BH56" s="403">
        <f t="shared" ca="1" si="374"/>
        <v>0</v>
      </c>
      <c r="BI56" s="403">
        <f t="shared" ca="1" si="374"/>
        <v>0</v>
      </c>
      <c r="BJ56" s="403">
        <f t="shared" ca="1" si="374"/>
        <v>0</v>
      </c>
      <c r="BK56" s="403">
        <f t="shared" ca="1" si="374"/>
        <v>0</v>
      </c>
      <c r="BL56" s="403">
        <f t="shared" ca="1" si="374"/>
        <v>0</v>
      </c>
      <c r="BM56" s="404">
        <f t="shared" ca="1" si="374"/>
        <v>0</v>
      </c>
      <c r="BN56" s="656">
        <f t="shared" ca="1" si="374"/>
        <v>0</v>
      </c>
      <c r="BO56" s="403">
        <f t="shared" ca="1" si="374"/>
        <v>0</v>
      </c>
      <c r="BP56" s="403">
        <f t="shared" ca="1" si="374"/>
        <v>0</v>
      </c>
      <c r="BQ56" s="403">
        <f t="shared" ca="1" si="374"/>
        <v>0</v>
      </c>
      <c r="BR56" s="403">
        <f t="shared" ca="1" si="374"/>
        <v>0</v>
      </c>
      <c r="BS56" s="403">
        <f t="shared" ca="1" si="374"/>
        <v>0</v>
      </c>
      <c r="BT56" s="403">
        <f t="shared" ca="1" si="374"/>
        <v>0</v>
      </c>
      <c r="BU56" s="403">
        <f t="shared" ca="1" si="374"/>
        <v>0</v>
      </c>
      <c r="BV56" s="403">
        <f t="shared" ca="1" si="374"/>
        <v>0</v>
      </c>
      <c r="BW56" s="403">
        <f t="shared" ca="1" si="374"/>
        <v>0</v>
      </c>
      <c r="BX56" s="403">
        <f t="shared" ca="1" si="374"/>
        <v>0</v>
      </c>
      <c r="BY56" s="404">
        <f t="shared" ca="1" si="374"/>
        <v>0</v>
      </c>
      <c r="BZ56" s="656">
        <f t="shared" ca="1" si="374"/>
        <v>0</v>
      </c>
      <c r="CA56" s="403">
        <f t="shared" ca="1" si="374"/>
        <v>0</v>
      </c>
      <c r="CB56" s="403">
        <f t="shared" ca="1" si="374"/>
        <v>0</v>
      </c>
      <c r="CC56" s="403">
        <f t="shared" ca="1" si="374"/>
        <v>0</v>
      </c>
      <c r="CD56" s="403">
        <f t="shared" ref="CD56:CK56" ca="1" si="375">IF($C56&gt;CD3,0,IF(-$C56&gt;(72-CD3),EW5,OFFSET(CD5,0,-$C56)))</f>
        <v>0</v>
      </c>
      <c r="CE56" s="403">
        <f t="shared" ca="1" si="375"/>
        <v>0</v>
      </c>
      <c r="CF56" s="403">
        <f t="shared" ca="1" si="375"/>
        <v>0</v>
      </c>
      <c r="CG56" s="403">
        <f t="shared" ca="1" si="375"/>
        <v>0</v>
      </c>
      <c r="CH56" s="403">
        <f t="shared" ca="1" si="375"/>
        <v>0</v>
      </c>
      <c r="CI56" s="403">
        <f t="shared" ca="1" si="375"/>
        <v>0</v>
      </c>
      <c r="CJ56" s="403">
        <f t="shared" ca="1" si="375"/>
        <v>0</v>
      </c>
      <c r="CK56" s="404">
        <f t="shared" ca="1" si="375"/>
        <v>0</v>
      </c>
    </row>
    <row r="57" spans="1:91">
      <c r="AE57" s="43"/>
    </row>
    <row r="58" spans="1:91">
      <c r="B58" s="659" t="s">
        <v>264</v>
      </c>
      <c r="C58" s="660"/>
      <c r="AE58" s="42"/>
    </row>
    <row r="59" spans="1:91">
      <c r="AE59" s="42"/>
    </row>
    <row r="60" spans="1:91">
      <c r="B60" s="653" t="s">
        <v>263</v>
      </c>
      <c r="AE60" s="42"/>
    </row>
    <row r="61" spans="1:91">
      <c r="B61" s="525" t="s">
        <v>262</v>
      </c>
      <c r="AE61" s="42"/>
    </row>
    <row r="62" spans="1:91">
      <c r="B62" s="525" t="s">
        <v>270</v>
      </c>
      <c r="G62" s="69"/>
      <c r="S62" s="69"/>
    </row>
    <row r="65" spans="2:2">
      <c r="B65" s="639" t="s">
        <v>253</v>
      </c>
    </row>
    <row r="66" spans="2:2">
      <c r="B66" s="639" t="s">
        <v>254</v>
      </c>
    </row>
  </sheetData>
  <dataConsolidate/>
  <mergeCells count="8">
    <mergeCell ref="F1:Q1"/>
    <mergeCell ref="E1:E2"/>
    <mergeCell ref="BN1:BY1"/>
    <mergeCell ref="BZ1:CK1"/>
    <mergeCell ref="R1:AC1"/>
    <mergeCell ref="AD1:AO1"/>
    <mergeCell ref="AP1:BA1"/>
    <mergeCell ref="BB1:BM1"/>
  </mergeCells>
  <phoneticPr fontId="89" type="noConversion"/>
  <pageMargins left="0.7" right="0.7" top="0.75" bottom="0.75" header="0.3" footer="0.3"/>
  <pageSetup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5"/>
  <dimension ref="A1:CR115"/>
  <sheetViews>
    <sheetView showGridLines="0" zoomScale="85" zoomScaleNormal="85" zoomScalePageLayoutView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ColWidth="10.83203125" defaultRowHeight="15" outlineLevelCol="1"/>
  <cols>
    <col min="1" max="1" width="34.5" style="10" customWidth="1"/>
    <col min="2" max="2" width="22" style="10" bestFit="1" customWidth="1"/>
    <col min="3" max="3" width="12.1640625" style="10" customWidth="1"/>
    <col min="4" max="4" width="15.33203125" style="10" customWidth="1"/>
    <col min="5" max="5" width="29" style="10" customWidth="1"/>
    <col min="6" max="6" width="10.1640625" style="10" customWidth="1" outlineLevel="1"/>
    <col min="7" max="7" width="12.83203125" style="10" customWidth="1" outlineLevel="1"/>
    <col min="8" max="11" width="11.33203125" style="10" customWidth="1" outlineLevel="1"/>
    <col min="12" max="17" width="11.5" style="10" customWidth="1" outlineLevel="1"/>
    <col min="18" max="18" width="11.5" style="10" bestFit="1" customWidth="1"/>
    <col min="19" max="20" width="10.6640625" style="10" bestFit="1" customWidth="1" outlineLevel="1"/>
    <col min="21" max="24" width="11.6640625" style="10" bestFit="1" customWidth="1" outlineLevel="1"/>
    <col min="25" max="30" width="11.5" style="10" customWidth="1" outlineLevel="1"/>
    <col min="31" max="31" width="12.83203125" style="10" bestFit="1" customWidth="1"/>
    <col min="32" max="32" width="12.83203125" style="10" customWidth="1" outlineLevel="1"/>
    <col min="33" max="33" width="11.5" style="10" bestFit="1" customWidth="1" outlineLevel="1"/>
    <col min="34" max="34" width="11.5" style="10" customWidth="1" outlineLevel="1"/>
    <col min="35" max="43" width="11.5" style="10" bestFit="1" customWidth="1" outlineLevel="1"/>
    <col min="44" max="44" width="13.33203125" style="10" bestFit="1" customWidth="1"/>
    <col min="45" max="49" width="11.5" style="10" bestFit="1" customWidth="1" outlineLevel="1"/>
    <col min="50" max="56" width="12.33203125" style="10" bestFit="1" customWidth="1" outlineLevel="1"/>
    <col min="57" max="57" width="13.33203125" style="10" bestFit="1" customWidth="1"/>
    <col min="58" max="58" width="12.33203125" style="10" bestFit="1" customWidth="1" outlineLevel="1"/>
    <col min="59" max="69" width="12.6640625" style="10" bestFit="1" customWidth="1" outlineLevel="1"/>
    <col min="70" max="70" width="14.1640625" style="10" bestFit="1" customWidth="1"/>
    <col min="71" max="82" width="12.6640625" style="10" bestFit="1" customWidth="1" outlineLevel="1"/>
    <col min="83" max="83" width="14.1640625" style="10" bestFit="1" customWidth="1"/>
    <col min="84" max="87" width="12.6640625" style="10" bestFit="1" customWidth="1" outlineLevel="1"/>
    <col min="88" max="95" width="13.6640625" style="10" bestFit="1" customWidth="1" outlineLevel="1"/>
    <col min="96" max="96" width="14.33203125" style="10" bestFit="1" customWidth="1"/>
    <col min="97" max="16384" width="10.83203125" style="10"/>
  </cols>
  <sheetData>
    <row r="1" spans="1:96" ht="30" thickBot="1">
      <c r="A1" s="734" t="s">
        <v>234</v>
      </c>
      <c r="B1" s="50"/>
      <c r="F1" s="771">
        <f>+Overview!B5</f>
        <v>2020</v>
      </c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3"/>
      <c r="R1" s="12"/>
      <c r="S1" s="771">
        <f>+Overview!C5</f>
        <v>2021</v>
      </c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3"/>
      <c r="AE1" s="12"/>
      <c r="AF1" s="771">
        <f>+Overview!D5</f>
        <v>2022</v>
      </c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3"/>
      <c r="AR1" s="12"/>
      <c r="AS1" s="771">
        <f>+Overview!E5</f>
        <v>2023</v>
      </c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3"/>
      <c r="BE1" s="12"/>
      <c r="BF1" s="771">
        <f>+Overview!F5</f>
        <v>2024</v>
      </c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3"/>
      <c r="BR1" s="12"/>
      <c r="BS1" s="771">
        <f>+Overview!G5</f>
        <v>2025</v>
      </c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3"/>
      <c r="CE1" s="12"/>
      <c r="CF1" s="771">
        <f>+Overview!H5</f>
        <v>2026</v>
      </c>
      <c r="CG1" s="772"/>
      <c r="CH1" s="772"/>
      <c r="CI1" s="772"/>
      <c r="CJ1" s="772"/>
      <c r="CK1" s="772"/>
      <c r="CL1" s="772"/>
      <c r="CM1" s="772"/>
      <c r="CN1" s="772"/>
      <c r="CO1" s="772"/>
      <c r="CP1" s="772"/>
      <c r="CQ1" s="773"/>
      <c r="CR1" s="12"/>
    </row>
    <row r="2" spans="1:96" ht="16" thickBot="1">
      <c r="F2" s="292" t="s">
        <v>0</v>
      </c>
      <c r="G2" s="292" t="s">
        <v>1</v>
      </c>
      <c r="H2" s="292" t="s">
        <v>2</v>
      </c>
      <c r="I2" s="292" t="s">
        <v>3</v>
      </c>
      <c r="J2" s="292" t="s">
        <v>4</v>
      </c>
      <c r="K2" s="292" t="s">
        <v>5</v>
      </c>
      <c r="L2" s="292" t="s">
        <v>6</v>
      </c>
      <c r="M2" s="292" t="s">
        <v>7</v>
      </c>
      <c r="N2" s="292" t="s">
        <v>8</v>
      </c>
      <c r="O2" s="292" t="s">
        <v>9</v>
      </c>
      <c r="P2" s="292" t="s">
        <v>10</v>
      </c>
      <c r="Q2" s="292" t="s">
        <v>11</v>
      </c>
      <c r="R2" s="13" t="str">
        <f>"Total "&amp;F1</f>
        <v>Total 2020</v>
      </c>
      <c r="S2" s="292" t="s">
        <v>0</v>
      </c>
      <c r="T2" s="292" t="s">
        <v>1</v>
      </c>
      <c r="U2" s="292" t="s">
        <v>2</v>
      </c>
      <c r="V2" s="292" t="s">
        <v>3</v>
      </c>
      <c r="W2" s="292" t="s">
        <v>4</v>
      </c>
      <c r="X2" s="292" t="s">
        <v>5</v>
      </c>
      <c r="Y2" s="292" t="s">
        <v>6</v>
      </c>
      <c r="Z2" s="292" t="s">
        <v>7</v>
      </c>
      <c r="AA2" s="292" t="s">
        <v>8</v>
      </c>
      <c r="AB2" s="292" t="s">
        <v>9</v>
      </c>
      <c r="AC2" s="292" t="s">
        <v>10</v>
      </c>
      <c r="AD2" s="292" t="s">
        <v>11</v>
      </c>
      <c r="AE2" s="13" t="str">
        <f>"Total "&amp;S1</f>
        <v>Total 2021</v>
      </c>
      <c r="AF2" s="292" t="s">
        <v>0</v>
      </c>
      <c r="AG2" s="292" t="s">
        <v>1</v>
      </c>
      <c r="AH2" s="292" t="s">
        <v>2</v>
      </c>
      <c r="AI2" s="292" t="s">
        <v>3</v>
      </c>
      <c r="AJ2" s="292" t="s">
        <v>4</v>
      </c>
      <c r="AK2" s="292" t="s">
        <v>5</v>
      </c>
      <c r="AL2" s="292" t="s">
        <v>6</v>
      </c>
      <c r="AM2" s="292" t="s">
        <v>7</v>
      </c>
      <c r="AN2" s="292" t="s">
        <v>8</v>
      </c>
      <c r="AO2" s="292" t="s">
        <v>9</v>
      </c>
      <c r="AP2" s="292" t="s">
        <v>10</v>
      </c>
      <c r="AQ2" s="292" t="s">
        <v>11</v>
      </c>
      <c r="AR2" s="13" t="str">
        <f>"Total "&amp;AF1</f>
        <v>Total 2022</v>
      </c>
      <c r="AS2" s="292" t="s">
        <v>0</v>
      </c>
      <c r="AT2" s="292" t="s">
        <v>1</v>
      </c>
      <c r="AU2" s="292" t="s">
        <v>2</v>
      </c>
      <c r="AV2" s="292" t="s">
        <v>3</v>
      </c>
      <c r="AW2" s="292" t="s">
        <v>4</v>
      </c>
      <c r="AX2" s="292" t="s">
        <v>5</v>
      </c>
      <c r="AY2" s="292" t="s">
        <v>6</v>
      </c>
      <c r="AZ2" s="292" t="s">
        <v>7</v>
      </c>
      <c r="BA2" s="292" t="s">
        <v>8</v>
      </c>
      <c r="BB2" s="292" t="s">
        <v>9</v>
      </c>
      <c r="BC2" s="292" t="s">
        <v>10</v>
      </c>
      <c r="BD2" s="292" t="s">
        <v>11</v>
      </c>
      <c r="BE2" s="13" t="str">
        <f>"Total "&amp;AS1</f>
        <v>Total 2023</v>
      </c>
      <c r="BF2" s="292" t="s">
        <v>0</v>
      </c>
      <c r="BG2" s="292" t="s">
        <v>1</v>
      </c>
      <c r="BH2" s="292" t="s">
        <v>2</v>
      </c>
      <c r="BI2" s="292" t="s">
        <v>3</v>
      </c>
      <c r="BJ2" s="292" t="s">
        <v>4</v>
      </c>
      <c r="BK2" s="292" t="s">
        <v>5</v>
      </c>
      <c r="BL2" s="292" t="s">
        <v>6</v>
      </c>
      <c r="BM2" s="292" t="s">
        <v>7</v>
      </c>
      <c r="BN2" s="292" t="s">
        <v>8</v>
      </c>
      <c r="BO2" s="292" t="s">
        <v>9</v>
      </c>
      <c r="BP2" s="292" t="s">
        <v>10</v>
      </c>
      <c r="BQ2" s="292" t="s">
        <v>11</v>
      </c>
      <c r="BR2" s="13" t="str">
        <f>"Total "&amp;BF1</f>
        <v>Total 2024</v>
      </c>
      <c r="BS2" s="292" t="s">
        <v>0</v>
      </c>
      <c r="BT2" s="292" t="s">
        <v>1</v>
      </c>
      <c r="BU2" s="292" t="s">
        <v>2</v>
      </c>
      <c r="BV2" s="292" t="s">
        <v>3</v>
      </c>
      <c r="BW2" s="292" t="s">
        <v>4</v>
      </c>
      <c r="BX2" s="292" t="s">
        <v>5</v>
      </c>
      <c r="BY2" s="292" t="s">
        <v>6</v>
      </c>
      <c r="BZ2" s="292" t="s">
        <v>7</v>
      </c>
      <c r="CA2" s="292" t="s">
        <v>8</v>
      </c>
      <c r="CB2" s="292" t="s">
        <v>9</v>
      </c>
      <c r="CC2" s="292" t="s">
        <v>10</v>
      </c>
      <c r="CD2" s="292" t="s">
        <v>11</v>
      </c>
      <c r="CE2" s="13" t="str">
        <f>"Total "&amp;BS1</f>
        <v>Total 2025</v>
      </c>
      <c r="CF2" s="292" t="s">
        <v>0</v>
      </c>
      <c r="CG2" s="292" t="s">
        <v>1</v>
      </c>
      <c r="CH2" s="292" t="s">
        <v>2</v>
      </c>
      <c r="CI2" s="292" t="s">
        <v>3</v>
      </c>
      <c r="CJ2" s="292" t="s">
        <v>4</v>
      </c>
      <c r="CK2" s="292" t="s">
        <v>5</v>
      </c>
      <c r="CL2" s="292" t="s">
        <v>6</v>
      </c>
      <c r="CM2" s="292" t="s">
        <v>7</v>
      </c>
      <c r="CN2" s="292" t="s">
        <v>8</v>
      </c>
      <c r="CO2" s="292" t="s">
        <v>9</v>
      </c>
      <c r="CP2" s="292" t="s">
        <v>10</v>
      </c>
      <c r="CQ2" s="292" t="s">
        <v>11</v>
      </c>
      <c r="CR2" s="13" t="str">
        <f>"Total "&amp;CF1</f>
        <v>Total 2026</v>
      </c>
    </row>
    <row r="3" spans="1:96" ht="17" thickBot="1">
      <c r="C3" s="293" t="s">
        <v>163</v>
      </c>
      <c r="D3" s="294"/>
      <c r="E3" s="295"/>
      <c r="F3" s="582">
        <f t="shared" ref="F3:Q3" si="0">F77+F92+F104</f>
        <v>227523.66666666674</v>
      </c>
      <c r="G3" s="408">
        <f t="shared" si="0"/>
        <v>227523.66666666674</v>
      </c>
      <c r="H3" s="408">
        <f t="shared" si="0"/>
        <v>227523.66666666674</v>
      </c>
      <c r="I3" s="408">
        <f t="shared" si="0"/>
        <v>227523.66666666674</v>
      </c>
      <c r="J3" s="408">
        <f t="shared" si="0"/>
        <v>227523.66666666674</v>
      </c>
      <c r="K3" s="408">
        <f t="shared" si="0"/>
        <v>227523.66666666674</v>
      </c>
      <c r="L3" s="408">
        <f t="shared" si="0"/>
        <v>227523.66666666674</v>
      </c>
      <c r="M3" s="408">
        <f t="shared" si="0"/>
        <v>227523.66666666674</v>
      </c>
      <c r="N3" s="408">
        <f t="shared" si="0"/>
        <v>227523.66666666674</v>
      </c>
      <c r="O3" s="408">
        <f t="shared" si="0"/>
        <v>227523.66666666674</v>
      </c>
      <c r="P3" s="408">
        <f t="shared" si="0"/>
        <v>227523.66666666674</v>
      </c>
      <c r="Q3" s="408">
        <f t="shared" si="0"/>
        <v>227523.66666666674</v>
      </c>
      <c r="R3" s="409">
        <f>SUM(F3:Q3)</f>
        <v>2730284.0000000009</v>
      </c>
      <c r="S3" s="408">
        <f t="shared" ref="S3:AD3" si="1">S77+S92+S104</f>
        <v>227523.66666666674</v>
      </c>
      <c r="T3" s="408">
        <f t="shared" si="1"/>
        <v>227523.66666666674</v>
      </c>
      <c r="U3" s="408">
        <f t="shared" si="1"/>
        <v>227523.66666666674</v>
      </c>
      <c r="V3" s="408">
        <f t="shared" si="1"/>
        <v>227523.66666666674</v>
      </c>
      <c r="W3" s="408">
        <f t="shared" si="1"/>
        <v>227523.66666666674</v>
      </c>
      <c r="X3" s="408">
        <f t="shared" si="1"/>
        <v>227523.66666666674</v>
      </c>
      <c r="Y3" s="408">
        <f t="shared" si="1"/>
        <v>227523.66666666674</v>
      </c>
      <c r="Z3" s="408">
        <f t="shared" si="1"/>
        <v>227523.66666666674</v>
      </c>
      <c r="AA3" s="408">
        <f t="shared" si="1"/>
        <v>227523.66666666674</v>
      </c>
      <c r="AB3" s="408">
        <f t="shared" si="1"/>
        <v>227523.66666666674</v>
      </c>
      <c r="AC3" s="408">
        <f t="shared" si="1"/>
        <v>227523.66666666674</v>
      </c>
      <c r="AD3" s="408">
        <f t="shared" si="1"/>
        <v>227523.66666666674</v>
      </c>
      <c r="AE3" s="409">
        <f>SUM(S3:AD3)</f>
        <v>2730284.0000000009</v>
      </c>
      <c r="AF3" s="408">
        <f t="shared" ref="AF3:AQ3" ca="1" si="2">AF77+AF92+AF104</f>
        <v>227728.02666666673</v>
      </c>
      <c r="AG3" s="408">
        <f t="shared" ca="1" si="2"/>
        <v>228909.14666666673</v>
      </c>
      <c r="AH3" s="408">
        <f t="shared" ca="1" si="2"/>
        <v>228909.14666666673</v>
      </c>
      <c r="AI3" s="408">
        <f t="shared" ca="1" si="2"/>
        <v>230009.14666666673</v>
      </c>
      <c r="AJ3" s="408">
        <f t="shared" ca="1" si="2"/>
        <v>230090.26666666672</v>
      </c>
      <c r="AK3" s="408">
        <f t="shared" ca="1" si="2"/>
        <v>230213.50666666671</v>
      </c>
      <c r="AL3" s="408">
        <f t="shared" ca="1" si="2"/>
        <v>230213.50666666671</v>
      </c>
      <c r="AM3" s="408">
        <f t="shared" ca="1" si="2"/>
        <v>230294.62666666674</v>
      </c>
      <c r="AN3" s="408">
        <f t="shared" ca="1" si="2"/>
        <v>230417.86666666673</v>
      </c>
      <c r="AO3" s="408">
        <f t="shared" ca="1" si="2"/>
        <v>230498.98666666672</v>
      </c>
      <c r="AP3" s="408">
        <f t="shared" ca="1" si="2"/>
        <v>230622.22666666674</v>
      </c>
      <c r="AQ3" s="408">
        <f t="shared" ca="1" si="2"/>
        <v>230703.34666666674</v>
      </c>
      <c r="AR3" s="409">
        <f ca="1">SUM(AF3:AQ3)</f>
        <v>2758609.8000000003</v>
      </c>
      <c r="AS3" s="408">
        <f t="shared" ref="AS3:BD3" ca="1" si="3">AS77+AS92+AS104</f>
        <v>230826.58666666673</v>
      </c>
      <c r="AT3" s="408">
        <f t="shared" ca="1" si="3"/>
        <v>230907.70666666672</v>
      </c>
      <c r="AU3" s="408">
        <f t="shared" ca="1" si="3"/>
        <v>231112.06666666674</v>
      </c>
      <c r="AV3" s="408">
        <f t="shared" ca="1" si="3"/>
        <v>231316.42666666672</v>
      </c>
      <c r="AW3" s="408">
        <f t="shared" ca="1" si="3"/>
        <v>231520.78666666674</v>
      </c>
      <c r="AX3" s="408">
        <f t="shared" ca="1" si="3"/>
        <v>232825.14666666673</v>
      </c>
      <c r="AY3" s="408">
        <f t="shared" ca="1" si="3"/>
        <v>233029.50666666674</v>
      </c>
      <c r="AZ3" s="408">
        <f t="shared" ca="1" si="3"/>
        <v>233233.86666666673</v>
      </c>
      <c r="BA3" s="408">
        <f t="shared" ca="1" si="3"/>
        <v>233438.22666666671</v>
      </c>
      <c r="BB3" s="408">
        <f t="shared" ca="1" si="3"/>
        <v>235842.58666666673</v>
      </c>
      <c r="BC3" s="408">
        <f t="shared" ca="1" si="3"/>
        <v>233846.94666666671</v>
      </c>
      <c r="BD3" s="408">
        <f t="shared" ca="1" si="3"/>
        <v>234051.30666666673</v>
      </c>
      <c r="BE3" s="409">
        <f ca="1">SUM(AS3:BD3)</f>
        <v>2791951.1600000011</v>
      </c>
      <c r="BF3" s="408">
        <f t="shared" ref="BF3:BQ3" ca="1" si="4">BF77+BF92+BF104</f>
        <v>234255.66666666674</v>
      </c>
      <c r="BG3" s="408">
        <f t="shared" ca="1" si="4"/>
        <v>234460.02666666673</v>
      </c>
      <c r="BH3" s="408">
        <f t="shared" ca="1" si="4"/>
        <v>234664.38666666672</v>
      </c>
      <c r="BI3" s="408">
        <f t="shared" ca="1" si="4"/>
        <v>234826.62666666674</v>
      </c>
      <c r="BJ3" s="408">
        <f t="shared" ca="1" si="4"/>
        <v>234949.86666666673</v>
      </c>
      <c r="BK3" s="408">
        <f t="shared" ca="1" si="4"/>
        <v>235030.98666666672</v>
      </c>
      <c r="BL3" s="408">
        <f t="shared" ca="1" si="4"/>
        <v>235316.46666666673</v>
      </c>
      <c r="BM3" s="408">
        <f t="shared" ca="1" si="4"/>
        <v>235520.82666666672</v>
      </c>
      <c r="BN3" s="408">
        <f t="shared" ca="1" si="4"/>
        <v>235806.30666666673</v>
      </c>
      <c r="BO3" s="408">
        <f t="shared" ca="1" si="4"/>
        <v>236172.90666666673</v>
      </c>
      <c r="BP3" s="408">
        <f t="shared" ca="1" si="4"/>
        <v>236581.62666666674</v>
      </c>
      <c r="BQ3" s="408">
        <f t="shared" ca="1" si="4"/>
        <v>236948.22666666671</v>
      </c>
      <c r="BR3" s="409">
        <f ca="1">SUM(BF3:BQ3)</f>
        <v>2824533.9200000009</v>
      </c>
      <c r="BS3" s="408">
        <f t="shared" ref="BS3:CD3" ca="1" si="5">BS77+BS92+BS104</f>
        <v>238538.06666666674</v>
      </c>
      <c r="BT3" s="408">
        <f t="shared" ca="1" si="5"/>
        <v>239151.14666666673</v>
      </c>
      <c r="BU3" s="408">
        <f t="shared" ca="1" si="5"/>
        <v>239845.34666666674</v>
      </c>
      <c r="BV3" s="408">
        <f t="shared" ca="1" si="5"/>
        <v>240416.30666666673</v>
      </c>
      <c r="BW3" s="408">
        <f t="shared" ca="1" si="5"/>
        <v>240987.26666666672</v>
      </c>
      <c r="BX3" s="408">
        <f t="shared" ca="1" si="5"/>
        <v>241681.46666666673</v>
      </c>
      <c r="BY3" s="408">
        <f t="shared" ca="1" si="5"/>
        <v>242456.78666666674</v>
      </c>
      <c r="BZ3" s="408">
        <f t="shared" ca="1" si="5"/>
        <v>243436.46666666673</v>
      </c>
      <c r="CA3" s="408">
        <f t="shared" ca="1" si="5"/>
        <v>244539.38666666672</v>
      </c>
      <c r="CB3" s="408">
        <f t="shared" ca="1" si="5"/>
        <v>245600.18666666673</v>
      </c>
      <c r="CC3" s="408">
        <f t="shared" ca="1" si="5"/>
        <v>246784.22666666674</v>
      </c>
      <c r="CD3" s="408">
        <f t="shared" ca="1" si="5"/>
        <v>248049.38666666672</v>
      </c>
      <c r="CE3" s="409">
        <f ca="1">SUM(BS3:CD3)</f>
        <v>2911486.0400000005</v>
      </c>
      <c r="CF3" s="408">
        <f t="shared" ref="CF3:CQ3" ca="1" si="6">CF77+CF92+CF104</f>
        <v>249395.66666666674</v>
      </c>
      <c r="CG3" s="408">
        <f t="shared" ca="1" si="6"/>
        <v>250865.18666666673</v>
      </c>
      <c r="CH3" s="408">
        <f t="shared" ca="1" si="6"/>
        <v>252539.06666666674</v>
      </c>
      <c r="CI3" s="408">
        <f t="shared" ca="1" si="6"/>
        <v>254294.06666666674</v>
      </c>
      <c r="CJ3" s="408">
        <f t="shared" ca="1" si="6"/>
        <v>256253.42666666672</v>
      </c>
      <c r="CK3" s="408">
        <f t="shared" ca="1" si="6"/>
        <v>258293.90666666673</v>
      </c>
      <c r="CL3" s="408">
        <f t="shared" ca="1" si="6"/>
        <v>260661.98666666675</v>
      </c>
      <c r="CM3" s="408">
        <f t="shared" ca="1" si="6"/>
        <v>263192.30666666676</v>
      </c>
      <c r="CN3" s="408">
        <f t="shared" ca="1" si="6"/>
        <v>266050.22666666674</v>
      </c>
      <c r="CO3" s="408">
        <f t="shared" ca="1" si="6"/>
        <v>269151.50666666671</v>
      </c>
      <c r="CP3" s="408">
        <f t="shared" ca="1" si="6"/>
        <v>272580.38666666672</v>
      </c>
      <c r="CQ3" s="408">
        <f t="shared" ca="1" si="6"/>
        <v>276294.74666666676</v>
      </c>
      <c r="CR3" s="409">
        <f ca="1">SUM(CF3:CQ3)</f>
        <v>3129572.4800000009</v>
      </c>
    </row>
    <row r="4" spans="1:96">
      <c r="A4" s="53" t="s">
        <v>48</v>
      </c>
      <c r="B4" s="149"/>
      <c r="F4" s="20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7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72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72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72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72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72"/>
    </row>
    <row r="5" spans="1:96">
      <c r="A5" s="496" t="s">
        <v>165</v>
      </c>
      <c r="B5" s="614">
        <v>0.18</v>
      </c>
      <c r="C5" s="500" t="s">
        <v>215</v>
      </c>
      <c r="E5" s="136"/>
      <c r="F5" s="20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7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7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72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72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72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72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72"/>
    </row>
    <row r="6" spans="1:96">
      <c r="A6" s="496" t="s">
        <v>166</v>
      </c>
      <c r="B6" s="615">
        <v>0.1</v>
      </c>
      <c r="E6" s="136"/>
      <c r="F6" s="20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72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7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72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72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72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72"/>
    </row>
    <row r="7" spans="1:96">
      <c r="A7" s="496" t="s">
        <v>214</v>
      </c>
      <c r="B7" s="615">
        <v>0.1</v>
      </c>
      <c r="E7" s="636"/>
      <c r="F7" s="108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72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7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72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72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7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72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72"/>
    </row>
    <row r="8" spans="1:96" ht="20" thickBot="1">
      <c r="A8" s="17"/>
      <c r="B8" s="17"/>
      <c r="F8" s="58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2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2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2"/>
    </row>
    <row r="9" spans="1:96" ht="16">
      <c r="A9" s="223" t="s">
        <v>89</v>
      </c>
      <c r="B9" s="137" t="s">
        <v>217</v>
      </c>
      <c r="C9" s="539"/>
      <c r="D9" s="138"/>
      <c r="F9" s="58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2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2"/>
    </row>
    <row r="10" spans="1:96" ht="16">
      <c r="A10" s="229"/>
      <c r="B10" s="19"/>
      <c r="C10" s="19"/>
      <c r="D10" s="140"/>
      <c r="E10" s="71" t="s">
        <v>106</v>
      </c>
      <c r="F10" s="584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9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9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9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9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9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9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9"/>
    </row>
    <row r="11" spans="1:96" ht="16">
      <c r="A11" s="616">
        <v>43374</v>
      </c>
      <c r="B11" s="617">
        <v>50400</v>
      </c>
      <c r="C11" s="151"/>
      <c r="D11" s="109"/>
      <c r="E11" s="135" t="s">
        <v>87</v>
      </c>
      <c r="F11" s="585">
        <f t="shared" ref="F11:Q12" si="7">IF(F$2&gt;=$A11,$B11/12,0)*(1+$B$5)</f>
        <v>4956</v>
      </c>
      <c r="G11" s="414">
        <f t="shared" si="7"/>
        <v>4956</v>
      </c>
      <c r="H11" s="414">
        <f t="shared" si="7"/>
        <v>4956</v>
      </c>
      <c r="I11" s="414">
        <f t="shared" si="7"/>
        <v>4956</v>
      </c>
      <c r="J11" s="414">
        <f t="shared" si="7"/>
        <v>4956</v>
      </c>
      <c r="K11" s="414">
        <f t="shared" si="7"/>
        <v>4956</v>
      </c>
      <c r="L11" s="414">
        <f t="shared" si="7"/>
        <v>4956</v>
      </c>
      <c r="M11" s="414">
        <f t="shared" si="7"/>
        <v>4956</v>
      </c>
      <c r="N11" s="414">
        <f t="shared" si="7"/>
        <v>4956</v>
      </c>
      <c r="O11" s="414">
        <f t="shared" si="7"/>
        <v>4956</v>
      </c>
      <c r="P11" s="414">
        <f t="shared" si="7"/>
        <v>4956</v>
      </c>
      <c r="Q11" s="414">
        <f t="shared" si="7"/>
        <v>4956</v>
      </c>
      <c r="R11" s="411"/>
      <c r="S11" s="410">
        <f t="shared" ref="S11:X12" si="8">IF(S$2&gt;=$A11,$B11/12,0)*(1+$B$5)</f>
        <v>4956</v>
      </c>
      <c r="T11" s="410">
        <f t="shared" si="8"/>
        <v>4956</v>
      </c>
      <c r="U11" s="410">
        <f t="shared" si="8"/>
        <v>4956</v>
      </c>
      <c r="V11" s="410">
        <f t="shared" si="8"/>
        <v>4956</v>
      </c>
      <c r="W11" s="410">
        <f t="shared" si="8"/>
        <v>4956</v>
      </c>
      <c r="X11" s="410">
        <f t="shared" si="8"/>
        <v>4956</v>
      </c>
      <c r="Y11" s="410">
        <f t="shared" ref="Y11:AD12" si="9">IF(Y$2&gt;=$A11,$B11/12,0)*(1+$B$5)</f>
        <v>4956</v>
      </c>
      <c r="Z11" s="410">
        <f t="shared" si="9"/>
        <v>4956</v>
      </c>
      <c r="AA11" s="410">
        <f t="shared" si="9"/>
        <v>4956</v>
      </c>
      <c r="AB11" s="410">
        <f t="shared" si="9"/>
        <v>4956</v>
      </c>
      <c r="AC11" s="410">
        <f t="shared" si="9"/>
        <v>4956</v>
      </c>
      <c r="AD11" s="410">
        <f t="shared" si="9"/>
        <v>4956</v>
      </c>
      <c r="AE11" s="411"/>
      <c r="AF11" s="410">
        <f>IF(AF$2&gt;=$A11,$B11/12,0)*(1+$B$5)</f>
        <v>4956</v>
      </c>
      <c r="AG11" s="410">
        <f t="shared" ref="AG11:AQ12" si="10">IF(AG$2&gt;=$A11,$B11/12,0)*(1+$B$5)</f>
        <v>4956</v>
      </c>
      <c r="AH11" s="410">
        <f t="shared" si="10"/>
        <v>4956</v>
      </c>
      <c r="AI11" s="410">
        <f t="shared" si="10"/>
        <v>4956</v>
      </c>
      <c r="AJ11" s="410">
        <f t="shared" si="10"/>
        <v>4956</v>
      </c>
      <c r="AK11" s="410">
        <f t="shared" si="10"/>
        <v>4956</v>
      </c>
      <c r="AL11" s="410">
        <f t="shared" si="10"/>
        <v>4956</v>
      </c>
      <c r="AM11" s="410">
        <f t="shared" si="10"/>
        <v>4956</v>
      </c>
      <c r="AN11" s="410">
        <f t="shared" si="10"/>
        <v>4956</v>
      </c>
      <c r="AO11" s="410">
        <f t="shared" si="10"/>
        <v>4956</v>
      </c>
      <c r="AP11" s="410">
        <f t="shared" si="10"/>
        <v>4956</v>
      </c>
      <c r="AQ11" s="410">
        <f t="shared" si="10"/>
        <v>4956</v>
      </c>
      <c r="AR11" s="411"/>
      <c r="AS11" s="410">
        <f>IF(AS$2&gt;=$A11,$B11/12,0)*(1+$B$5)</f>
        <v>4956</v>
      </c>
      <c r="AT11" s="410">
        <f t="shared" ref="AT11:BD12" si="11">IF(AT$2&gt;=$A11,$B11/12,0)*(1+$B$5)</f>
        <v>4956</v>
      </c>
      <c r="AU11" s="410">
        <f t="shared" si="11"/>
        <v>4956</v>
      </c>
      <c r="AV11" s="410">
        <f t="shared" si="11"/>
        <v>4956</v>
      </c>
      <c r="AW11" s="410">
        <f t="shared" si="11"/>
        <v>4956</v>
      </c>
      <c r="AX11" s="410">
        <f t="shared" si="11"/>
        <v>4956</v>
      </c>
      <c r="AY11" s="410">
        <f t="shared" si="11"/>
        <v>4956</v>
      </c>
      <c r="AZ11" s="410">
        <f t="shared" si="11"/>
        <v>4956</v>
      </c>
      <c r="BA11" s="410">
        <f t="shared" si="11"/>
        <v>4956</v>
      </c>
      <c r="BB11" s="410">
        <f t="shared" si="11"/>
        <v>4956</v>
      </c>
      <c r="BC11" s="410">
        <f t="shared" si="11"/>
        <v>4956</v>
      </c>
      <c r="BD11" s="410">
        <f t="shared" si="11"/>
        <v>4956</v>
      </c>
      <c r="BE11" s="411"/>
      <c r="BF11" s="410">
        <f>IF(BF$2&gt;=$A11,$B11/12,0)*(1+$B$5)</f>
        <v>4956</v>
      </c>
      <c r="BG11" s="410">
        <f t="shared" ref="BG11:BQ12" si="12">IF(BG$2&gt;=$A11,$B11/12,0)*(1+$B$5)</f>
        <v>4956</v>
      </c>
      <c r="BH11" s="410">
        <f t="shared" si="12"/>
        <v>4956</v>
      </c>
      <c r="BI11" s="410">
        <f t="shared" si="12"/>
        <v>4956</v>
      </c>
      <c r="BJ11" s="410">
        <f t="shared" si="12"/>
        <v>4956</v>
      </c>
      <c r="BK11" s="410">
        <f t="shared" si="12"/>
        <v>4956</v>
      </c>
      <c r="BL11" s="410">
        <f t="shared" si="12"/>
        <v>4956</v>
      </c>
      <c r="BM11" s="410">
        <f t="shared" si="12"/>
        <v>4956</v>
      </c>
      <c r="BN11" s="410">
        <f t="shared" si="12"/>
        <v>4956</v>
      </c>
      <c r="BO11" s="410">
        <f t="shared" si="12"/>
        <v>4956</v>
      </c>
      <c r="BP11" s="410">
        <f t="shared" si="12"/>
        <v>4956</v>
      </c>
      <c r="BQ11" s="410">
        <f t="shared" si="12"/>
        <v>4956</v>
      </c>
      <c r="BR11" s="411"/>
      <c r="BS11" s="410">
        <f>IF(BS$2&gt;=$A11,$B11/12,0)*(1+$B$5)</f>
        <v>4956</v>
      </c>
      <c r="BT11" s="410">
        <f t="shared" ref="BT11:CD12" si="13">IF(BT$2&gt;=$A11,$B11/12,0)*(1+$B$5)</f>
        <v>4956</v>
      </c>
      <c r="BU11" s="410">
        <f t="shared" si="13"/>
        <v>4956</v>
      </c>
      <c r="BV11" s="410">
        <f t="shared" si="13"/>
        <v>4956</v>
      </c>
      <c r="BW11" s="410">
        <f t="shared" si="13"/>
        <v>4956</v>
      </c>
      <c r="BX11" s="410">
        <f t="shared" si="13"/>
        <v>4956</v>
      </c>
      <c r="BY11" s="410">
        <f t="shared" si="13"/>
        <v>4956</v>
      </c>
      <c r="BZ11" s="410">
        <f t="shared" si="13"/>
        <v>4956</v>
      </c>
      <c r="CA11" s="410">
        <f t="shared" si="13"/>
        <v>4956</v>
      </c>
      <c r="CB11" s="410">
        <f t="shared" si="13"/>
        <v>4956</v>
      </c>
      <c r="CC11" s="410">
        <f t="shared" si="13"/>
        <v>4956</v>
      </c>
      <c r="CD11" s="410">
        <f t="shared" si="13"/>
        <v>4956</v>
      </c>
      <c r="CE11" s="411"/>
      <c r="CF11" s="410">
        <f>IF(CF$2&gt;=$A11,$B11/12,0)*(1+$B$5)</f>
        <v>4956</v>
      </c>
      <c r="CG11" s="410">
        <f t="shared" ref="CG11:CQ12" si="14">IF(CG$2&gt;=$A11,$B11/12,0)*(1+$B$5)</f>
        <v>4956</v>
      </c>
      <c r="CH11" s="410">
        <f t="shared" si="14"/>
        <v>4956</v>
      </c>
      <c r="CI11" s="410">
        <f t="shared" si="14"/>
        <v>4956</v>
      </c>
      <c r="CJ11" s="410">
        <f t="shared" si="14"/>
        <v>4956</v>
      </c>
      <c r="CK11" s="410">
        <f t="shared" si="14"/>
        <v>4956</v>
      </c>
      <c r="CL11" s="410">
        <f t="shared" si="14"/>
        <v>4956</v>
      </c>
      <c r="CM11" s="410">
        <f t="shared" si="14"/>
        <v>4956</v>
      </c>
      <c r="CN11" s="410">
        <f t="shared" si="14"/>
        <v>4956</v>
      </c>
      <c r="CO11" s="410">
        <f t="shared" si="14"/>
        <v>4956</v>
      </c>
      <c r="CP11" s="410">
        <f t="shared" si="14"/>
        <v>4956</v>
      </c>
      <c r="CQ11" s="410">
        <f t="shared" si="14"/>
        <v>4956</v>
      </c>
      <c r="CR11" s="55"/>
    </row>
    <row r="12" spans="1:96" ht="16">
      <c r="A12" s="616">
        <v>43374</v>
      </c>
      <c r="B12" s="618">
        <v>50400</v>
      </c>
      <c r="C12" s="151"/>
      <c r="D12" s="141"/>
      <c r="E12" s="135" t="s">
        <v>88</v>
      </c>
      <c r="F12" s="585">
        <f t="shared" si="7"/>
        <v>4956</v>
      </c>
      <c r="G12" s="414">
        <f t="shared" si="7"/>
        <v>4956</v>
      </c>
      <c r="H12" s="414">
        <f t="shared" si="7"/>
        <v>4956</v>
      </c>
      <c r="I12" s="414">
        <f t="shared" si="7"/>
        <v>4956</v>
      </c>
      <c r="J12" s="414">
        <f t="shared" si="7"/>
        <v>4956</v>
      </c>
      <c r="K12" s="414">
        <f t="shared" si="7"/>
        <v>4956</v>
      </c>
      <c r="L12" s="414">
        <f t="shared" si="7"/>
        <v>4956</v>
      </c>
      <c r="M12" s="414">
        <f t="shared" si="7"/>
        <v>4956</v>
      </c>
      <c r="N12" s="414">
        <f t="shared" si="7"/>
        <v>4956</v>
      </c>
      <c r="O12" s="414">
        <f t="shared" si="7"/>
        <v>4956</v>
      </c>
      <c r="P12" s="414">
        <f t="shared" si="7"/>
        <v>4956</v>
      </c>
      <c r="Q12" s="414">
        <f t="shared" si="7"/>
        <v>4956</v>
      </c>
      <c r="R12" s="411"/>
      <c r="S12" s="410">
        <f t="shared" si="8"/>
        <v>4956</v>
      </c>
      <c r="T12" s="410">
        <f t="shared" si="8"/>
        <v>4956</v>
      </c>
      <c r="U12" s="410">
        <f t="shared" si="8"/>
        <v>4956</v>
      </c>
      <c r="V12" s="410">
        <f t="shared" si="8"/>
        <v>4956</v>
      </c>
      <c r="W12" s="410">
        <f t="shared" si="8"/>
        <v>4956</v>
      </c>
      <c r="X12" s="410">
        <f t="shared" si="8"/>
        <v>4956</v>
      </c>
      <c r="Y12" s="410">
        <f t="shared" si="9"/>
        <v>4956</v>
      </c>
      <c r="Z12" s="410">
        <f t="shared" si="9"/>
        <v>4956</v>
      </c>
      <c r="AA12" s="410">
        <f t="shared" si="9"/>
        <v>4956</v>
      </c>
      <c r="AB12" s="410">
        <f t="shared" si="9"/>
        <v>4956</v>
      </c>
      <c r="AC12" s="410">
        <f t="shared" si="9"/>
        <v>4956</v>
      </c>
      <c r="AD12" s="410">
        <f t="shared" si="9"/>
        <v>4956</v>
      </c>
      <c r="AE12" s="411"/>
      <c r="AF12" s="410">
        <f>IF(AF$2&gt;=$A12,$B12/12,0)*(1+$B$5)</f>
        <v>4956</v>
      </c>
      <c r="AG12" s="410">
        <f t="shared" si="10"/>
        <v>4956</v>
      </c>
      <c r="AH12" s="410">
        <f t="shared" si="10"/>
        <v>4956</v>
      </c>
      <c r="AI12" s="410">
        <f t="shared" si="10"/>
        <v>4956</v>
      </c>
      <c r="AJ12" s="410">
        <f t="shared" si="10"/>
        <v>4956</v>
      </c>
      <c r="AK12" s="410">
        <f t="shared" si="10"/>
        <v>4956</v>
      </c>
      <c r="AL12" s="410">
        <f t="shared" si="10"/>
        <v>4956</v>
      </c>
      <c r="AM12" s="410">
        <f t="shared" si="10"/>
        <v>4956</v>
      </c>
      <c r="AN12" s="410">
        <f t="shared" si="10"/>
        <v>4956</v>
      </c>
      <c r="AO12" s="410">
        <f t="shared" si="10"/>
        <v>4956</v>
      </c>
      <c r="AP12" s="410">
        <f t="shared" si="10"/>
        <v>4956</v>
      </c>
      <c r="AQ12" s="410">
        <f t="shared" si="10"/>
        <v>4956</v>
      </c>
      <c r="AR12" s="411"/>
      <c r="AS12" s="410">
        <f>IF(AS$2&gt;=$A12,$B12/12,0)*(1+$B$5)</f>
        <v>4956</v>
      </c>
      <c r="AT12" s="410">
        <f t="shared" si="11"/>
        <v>4956</v>
      </c>
      <c r="AU12" s="410">
        <f t="shared" si="11"/>
        <v>4956</v>
      </c>
      <c r="AV12" s="410">
        <f t="shared" si="11"/>
        <v>4956</v>
      </c>
      <c r="AW12" s="410">
        <f t="shared" si="11"/>
        <v>4956</v>
      </c>
      <c r="AX12" s="410">
        <f t="shared" si="11"/>
        <v>4956</v>
      </c>
      <c r="AY12" s="410">
        <f t="shared" si="11"/>
        <v>4956</v>
      </c>
      <c r="AZ12" s="410">
        <f t="shared" si="11"/>
        <v>4956</v>
      </c>
      <c r="BA12" s="410">
        <f t="shared" si="11"/>
        <v>4956</v>
      </c>
      <c r="BB12" s="410">
        <f t="shared" si="11"/>
        <v>4956</v>
      </c>
      <c r="BC12" s="410">
        <f t="shared" si="11"/>
        <v>4956</v>
      </c>
      <c r="BD12" s="410">
        <f t="shared" si="11"/>
        <v>4956</v>
      </c>
      <c r="BE12" s="411"/>
      <c r="BF12" s="410">
        <f>IF(BF$2&gt;=$A12,$B12/12,0)*(1+$B$5)</f>
        <v>4956</v>
      </c>
      <c r="BG12" s="410">
        <f t="shared" si="12"/>
        <v>4956</v>
      </c>
      <c r="BH12" s="410">
        <f t="shared" si="12"/>
        <v>4956</v>
      </c>
      <c r="BI12" s="410">
        <f t="shared" si="12"/>
        <v>4956</v>
      </c>
      <c r="BJ12" s="410">
        <f t="shared" si="12"/>
        <v>4956</v>
      </c>
      <c r="BK12" s="410">
        <f t="shared" si="12"/>
        <v>4956</v>
      </c>
      <c r="BL12" s="410">
        <f t="shared" si="12"/>
        <v>4956</v>
      </c>
      <c r="BM12" s="410">
        <f t="shared" si="12"/>
        <v>4956</v>
      </c>
      <c r="BN12" s="410">
        <f t="shared" si="12"/>
        <v>4956</v>
      </c>
      <c r="BO12" s="410">
        <f t="shared" si="12"/>
        <v>4956</v>
      </c>
      <c r="BP12" s="410">
        <f t="shared" si="12"/>
        <v>4956</v>
      </c>
      <c r="BQ12" s="410">
        <f t="shared" si="12"/>
        <v>4956</v>
      </c>
      <c r="BR12" s="411"/>
      <c r="BS12" s="410">
        <f>IF(BS$2&gt;=$A12,$B12/12,0)*(1+$B$5)</f>
        <v>4956</v>
      </c>
      <c r="BT12" s="410">
        <f t="shared" si="13"/>
        <v>4956</v>
      </c>
      <c r="BU12" s="410">
        <f t="shared" si="13"/>
        <v>4956</v>
      </c>
      <c r="BV12" s="410">
        <f t="shared" si="13"/>
        <v>4956</v>
      </c>
      <c r="BW12" s="410">
        <f t="shared" si="13"/>
        <v>4956</v>
      </c>
      <c r="BX12" s="410">
        <f t="shared" si="13"/>
        <v>4956</v>
      </c>
      <c r="BY12" s="410">
        <f t="shared" si="13"/>
        <v>4956</v>
      </c>
      <c r="BZ12" s="410">
        <f t="shared" si="13"/>
        <v>4956</v>
      </c>
      <c r="CA12" s="410">
        <f t="shared" si="13"/>
        <v>4956</v>
      </c>
      <c r="CB12" s="410">
        <f t="shared" si="13"/>
        <v>4956</v>
      </c>
      <c r="CC12" s="410">
        <f t="shared" si="13"/>
        <v>4956</v>
      </c>
      <c r="CD12" s="410">
        <f t="shared" si="13"/>
        <v>4956</v>
      </c>
      <c r="CE12" s="411"/>
      <c r="CF12" s="410">
        <f>IF(CF$2&gt;=$A12,$B12/12,0)*(1+$B$5)</f>
        <v>4956</v>
      </c>
      <c r="CG12" s="410">
        <f t="shared" si="14"/>
        <v>4956</v>
      </c>
      <c r="CH12" s="410">
        <f t="shared" si="14"/>
        <v>4956</v>
      </c>
      <c r="CI12" s="410">
        <f t="shared" si="14"/>
        <v>4956</v>
      </c>
      <c r="CJ12" s="410">
        <f t="shared" si="14"/>
        <v>4956</v>
      </c>
      <c r="CK12" s="410">
        <f t="shared" si="14"/>
        <v>4956</v>
      </c>
      <c r="CL12" s="410">
        <f t="shared" si="14"/>
        <v>4956</v>
      </c>
      <c r="CM12" s="410">
        <f t="shared" si="14"/>
        <v>4956</v>
      </c>
      <c r="CN12" s="410">
        <f t="shared" si="14"/>
        <v>4956</v>
      </c>
      <c r="CO12" s="410">
        <f t="shared" si="14"/>
        <v>4956</v>
      </c>
      <c r="CP12" s="410">
        <f t="shared" si="14"/>
        <v>4956</v>
      </c>
      <c r="CQ12" s="410">
        <f t="shared" si="14"/>
        <v>4956</v>
      </c>
      <c r="CR12" s="55"/>
    </row>
    <row r="13" spans="1:96" s="2" customFormat="1" ht="16">
      <c r="A13" s="230"/>
      <c r="B13" s="134"/>
      <c r="C13" s="134"/>
      <c r="D13" s="142"/>
      <c r="E13" s="134" t="s">
        <v>91</v>
      </c>
      <c r="F13" s="586">
        <f>SUM(F11:F12)</f>
        <v>9912</v>
      </c>
      <c r="G13" s="412">
        <f t="shared" ref="G13:Q13" si="15">SUM(G11:G12)</f>
        <v>9912</v>
      </c>
      <c r="H13" s="412">
        <f t="shared" si="15"/>
        <v>9912</v>
      </c>
      <c r="I13" s="412">
        <f t="shared" si="15"/>
        <v>9912</v>
      </c>
      <c r="J13" s="412">
        <f t="shared" si="15"/>
        <v>9912</v>
      </c>
      <c r="K13" s="412">
        <f t="shared" si="15"/>
        <v>9912</v>
      </c>
      <c r="L13" s="412">
        <f t="shared" si="15"/>
        <v>9912</v>
      </c>
      <c r="M13" s="412">
        <f t="shared" si="15"/>
        <v>9912</v>
      </c>
      <c r="N13" s="412">
        <f t="shared" si="15"/>
        <v>9912</v>
      </c>
      <c r="O13" s="412">
        <f t="shared" si="15"/>
        <v>9912</v>
      </c>
      <c r="P13" s="412">
        <f t="shared" si="15"/>
        <v>9912</v>
      </c>
      <c r="Q13" s="412">
        <f t="shared" si="15"/>
        <v>9912</v>
      </c>
      <c r="R13" s="413"/>
      <c r="S13" s="412">
        <f t="shared" ref="S13" si="16">SUM(S11:S12)</f>
        <v>9912</v>
      </c>
      <c r="T13" s="412">
        <f t="shared" ref="T13" si="17">SUM(T11:T12)</f>
        <v>9912</v>
      </c>
      <c r="U13" s="412">
        <f t="shared" ref="U13" si="18">SUM(U11:U12)</f>
        <v>9912</v>
      </c>
      <c r="V13" s="412">
        <f t="shared" ref="V13" si="19">SUM(V11:V12)</f>
        <v>9912</v>
      </c>
      <c r="W13" s="412">
        <f t="shared" ref="W13" si="20">SUM(W11:W12)</f>
        <v>9912</v>
      </c>
      <c r="X13" s="412">
        <f t="shared" ref="X13" si="21">SUM(X11:X12)</f>
        <v>9912</v>
      </c>
      <c r="Y13" s="412">
        <f t="shared" ref="Y13" si="22">SUM(Y11:Y12)</f>
        <v>9912</v>
      </c>
      <c r="Z13" s="412">
        <f t="shared" ref="Z13" si="23">SUM(Z11:Z12)</f>
        <v>9912</v>
      </c>
      <c r="AA13" s="412">
        <f t="shared" ref="AA13" si="24">SUM(AA11:AA12)</f>
        <v>9912</v>
      </c>
      <c r="AB13" s="412">
        <f t="shared" ref="AB13" si="25">SUM(AB11:AB12)</f>
        <v>9912</v>
      </c>
      <c r="AC13" s="412">
        <f t="shared" ref="AC13" si="26">SUM(AC11:AC12)</f>
        <v>9912</v>
      </c>
      <c r="AD13" s="412">
        <f t="shared" ref="AD13" si="27">SUM(AD11:AD12)</f>
        <v>9912</v>
      </c>
      <c r="AE13" s="413"/>
      <c r="AF13" s="412">
        <f t="shared" ref="AF13" si="28">SUM(AF11:AF12)</f>
        <v>9912</v>
      </c>
      <c r="AG13" s="412">
        <f t="shared" ref="AG13" si="29">SUM(AG11:AG12)</f>
        <v>9912</v>
      </c>
      <c r="AH13" s="412">
        <f t="shared" ref="AH13" si="30">SUM(AH11:AH12)</f>
        <v>9912</v>
      </c>
      <c r="AI13" s="412">
        <f t="shared" ref="AI13" si="31">SUM(AI11:AI12)</f>
        <v>9912</v>
      </c>
      <c r="AJ13" s="412">
        <f t="shared" ref="AJ13" si="32">SUM(AJ11:AJ12)</f>
        <v>9912</v>
      </c>
      <c r="AK13" s="412">
        <f t="shared" ref="AK13" si="33">SUM(AK11:AK12)</f>
        <v>9912</v>
      </c>
      <c r="AL13" s="412">
        <f t="shared" ref="AL13" si="34">SUM(AL11:AL12)</f>
        <v>9912</v>
      </c>
      <c r="AM13" s="412">
        <f t="shared" ref="AM13" si="35">SUM(AM11:AM12)</f>
        <v>9912</v>
      </c>
      <c r="AN13" s="412">
        <f t="shared" ref="AN13" si="36">SUM(AN11:AN12)</f>
        <v>9912</v>
      </c>
      <c r="AO13" s="412">
        <f t="shared" ref="AO13" si="37">SUM(AO11:AO12)</f>
        <v>9912</v>
      </c>
      <c r="AP13" s="412">
        <f t="shared" ref="AP13" si="38">SUM(AP11:AP12)</f>
        <v>9912</v>
      </c>
      <c r="AQ13" s="412">
        <f t="shared" ref="AQ13" si="39">SUM(AQ11:AQ12)</f>
        <v>9912</v>
      </c>
      <c r="AR13" s="413"/>
      <c r="AS13" s="412">
        <f t="shared" ref="AS13" si="40">SUM(AS11:AS12)</f>
        <v>9912</v>
      </c>
      <c r="AT13" s="412">
        <f t="shared" ref="AT13" si="41">SUM(AT11:AT12)</f>
        <v>9912</v>
      </c>
      <c r="AU13" s="412">
        <f t="shared" ref="AU13" si="42">SUM(AU11:AU12)</f>
        <v>9912</v>
      </c>
      <c r="AV13" s="412">
        <f t="shared" ref="AV13" si="43">SUM(AV11:AV12)</f>
        <v>9912</v>
      </c>
      <c r="AW13" s="412">
        <f t="shared" ref="AW13" si="44">SUM(AW11:AW12)</f>
        <v>9912</v>
      </c>
      <c r="AX13" s="412">
        <f t="shared" ref="AX13" si="45">SUM(AX11:AX12)</f>
        <v>9912</v>
      </c>
      <c r="AY13" s="412">
        <f t="shared" ref="AY13" si="46">SUM(AY11:AY12)</f>
        <v>9912</v>
      </c>
      <c r="AZ13" s="412">
        <f t="shared" ref="AZ13" si="47">SUM(AZ11:AZ12)</f>
        <v>9912</v>
      </c>
      <c r="BA13" s="412">
        <f t="shared" ref="BA13" si="48">SUM(BA11:BA12)</f>
        <v>9912</v>
      </c>
      <c r="BB13" s="412">
        <f t="shared" ref="BB13" si="49">SUM(BB11:BB12)</f>
        <v>9912</v>
      </c>
      <c r="BC13" s="412">
        <f t="shared" ref="BC13" si="50">SUM(BC11:BC12)</f>
        <v>9912</v>
      </c>
      <c r="BD13" s="412">
        <f t="shared" ref="BD13" si="51">SUM(BD11:BD12)</f>
        <v>9912</v>
      </c>
      <c r="BE13" s="413"/>
      <c r="BF13" s="412">
        <f t="shared" ref="BF13" si="52">SUM(BF11:BF12)</f>
        <v>9912</v>
      </c>
      <c r="BG13" s="412">
        <f t="shared" ref="BG13" si="53">SUM(BG11:BG12)</f>
        <v>9912</v>
      </c>
      <c r="BH13" s="412">
        <f t="shared" ref="BH13" si="54">SUM(BH11:BH12)</f>
        <v>9912</v>
      </c>
      <c r="BI13" s="412">
        <f t="shared" ref="BI13" si="55">SUM(BI11:BI12)</f>
        <v>9912</v>
      </c>
      <c r="BJ13" s="412">
        <f t="shared" ref="BJ13" si="56">SUM(BJ11:BJ12)</f>
        <v>9912</v>
      </c>
      <c r="BK13" s="412">
        <f t="shared" ref="BK13" si="57">SUM(BK11:BK12)</f>
        <v>9912</v>
      </c>
      <c r="BL13" s="412">
        <f t="shared" ref="BL13" si="58">SUM(BL11:BL12)</f>
        <v>9912</v>
      </c>
      <c r="BM13" s="412">
        <f t="shared" ref="BM13" si="59">SUM(BM11:BM12)</f>
        <v>9912</v>
      </c>
      <c r="BN13" s="412">
        <f t="shared" ref="BN13" si="60">SUM(BN11:BN12)</f>
        <v>9912</v>
      </c>
      <c r="BO13" s="412">
        <f t="shared" ref="BO13" si="61">SUM(BO11:BO12)</f>
        <v>9912</v>
      </c>
      <c r="BP13" s="412">
        <f t="shared" ref="BP13" si="62">SUM(BP11:BP12)</f>
        <v>9912</v>
      </c>
      <c r="BQ13" s="412">
        <f t="shared" ref="BQ13" si="63">SUM(BQ11:BQ12)</f>
        <v>9912</v>
      </c>
      <c r="BR13" s="413"/>
      <c r="BS13" s="412">
        <f t="shared" ref="BS13" si="64">SUM(BS11:BS12)</f>
        <v>9912</v>
      </c>
      <c r="BT13" s="412">
        <f t="shared" ref="BT13" si="65">SUM(BT11:BT12)</f>
        <v>9912</v>
      </c>
      <c r="BU13" s="412">
        <f t="shared" ref="BU13" si="66">SUM(BU11:BU12)</f>
        <v>9912</v>
      </c>
      <c r="BV13" s="412">
        <f t="shared" ref="BV13" si="67">SUM(BV11:BV12)</f>
        <v>9912</v>
      </c>
      <c r="BW13" s="412">
        <f t="shared" ref="BW13" si="68">SUM(BW11:BW12)</f>
        <v>9912</v>
      </c>
      <c r="BX13" s="412">
        <f t="shared" ref="BX13" si="69">SUM(BX11:BX12)</f>
        <v>9912</v>
      </c>
      <c r="BY13" s="412">
        <f t="shared" ref="BY13" si="70">SUM(BY11:BY12)</f>
        <v>9912</v>
      </c>
      <c r="BZ13" s="412">
        <f t="shared" ref="BZ13" si="71">SUM(BZ11:BZ12)</f>
        <v>9912</v>
      </c>
      <c r="CA13" s="412">
        <f t="shared" ref="CA13" si="72">SUM(CA11:CA12)</f>
        <v>9912</v>
      </c>
      <c r="CB13" s="412">
        <f t="shared" ref="CB13" si="73">SUM(CB11:CB12)</f>
        <v>9912</v>
      </c>
      <c r="CC13" s="412">
        <f t="shared" ref="CC13" si="74">SUM(CC11:CC12)</f>
        <v>9912</v>
      </c>
      <c r="CD13" s="412">
        <f t="shared" ref="CD13" si="75">SUM(CD11:CD12)</f>
        <v>9912</v>
      </c>
      <c r="CE13" s="413"/>
      <c r="CF13" s="412">
        <f t="shared" ref="CF13" si="76">SUM(CF11:CF12)</f>
        <v>9912</v>
      </c>
      <c r="CG13" s="412">
        <f t="shared" ref="CG13" si="77">SUM(CG11:CG12)</f>
        <v>9912</v>
      </c>
      <c r="CH13" s="412">
        <f t="shared" ref="CH13" si="78">SUM(CH11:CH12)</f>
        <v>9912</v>
      </c>
      <c r="CI13" s="412">
        <f t="shared" ref="CI13" si="79">SUM(CI11:CI12)</f>
        <v>9912</v>
      </c>
      <c r="CJ13" s="412">
        <f t="shared" ref="CJ13" si="80">SUM(CJ11:CJ12)</f>
        <v>9912</v>
      </c>
      <c r="CK13" s="412">
        <f t="shared" ref="CK13" si="81">SUM(CK11:CK12)</f>
        <v>9912</v>
      </c>
      <c r="CL13" s="412">
        <f t="shared" ref="CL13" si="82">SUM(CL11:CL12)</f>
        <v>9912</v>
      </c>
      <c r="CM13" s="412">
        <f t="shared" ref="CM13" si="83">SUM(CM11:CM12)</f>
        <v>9912</v>
      </c>
      <c r="CN13" s="412">
        <f t="shared" ref="CN13" si="84">SUM(CN11:CN12)</f>
        <v>9912</v>
      </c>
      <c r="CO13" s="412">
        <f t="shared" ref="CO13" si="85">SUM(CO11:CO12)</f>
        <v>9912</v>
      </c>
      <c r="CP13" s="412">
        <f t="shared" ref="CP13" si="86">SUM(CP11:CP12)</f>
        <v>9912</v>
      </c>
      <c r="CQ13" s="412">
        <f t="shared" ref="CQ13" si="87">SUM(CQ11:CQ12)</f>
        <v>9912</v>
      </c>
      <c r="CR13" s="253"/>
    </row>
    <row r="14" spans="1:96" s="154" customFormat="1" ht="17" thickBot="1">
      <c r="A14" s="231"/>
      <c r="B14" s="152"/>
      <c r="C14" s="152"/>
      <c r="D14" s="153"/>
      <c r="E14" s="154" t="s">
        <v>92</v>
      </c>
      <c r="F14" s="587">
        <f t="shared" ref="F14:Q14" si="88">COUNTIF(F11:F12,"&gt;0")</f>
        <v>2</v>
      </c>
      <c r="G14" s="158">
        <f t="shared" si="88"/>
        <v>2</v>
      </c>
      <c r="H14" s="158">
        <f t="shared" si="88"/>
        <v>2</v>
      </c>
      <c r="I14" s="158">
        <f t="shared" si="88"/>
        <v>2</v>
      </c>
      <c r="J14" s="158">
        <f t="shared" si="88"/>
        <v>2</v>
      </c>
      <c r="K14" s="158">
        <f t="shared" si="88"/>
        <v>2</v>
      </c>
      <c r="L14" s="158">
        <f t="shared" si="88"/>
        <v>2</v>
      </c>
      <c r="M14" s="158">
        <f t="shared" si="88"/>
        <v>2</v>
      </c>
      <c r="N14" s="158">
        <f t="shared" si="88"/>
        <v>2</v>
      </c>
      <c r="O14" s="158">
        <f t="shared" si="88"/>
        <v>2</v>
      </c>
      <c r="P14" s="158">
        <f t="shared" si="88"/>
        <v>2</v>
      </c>
      <c r="Q14" s="158">
        <f t="shared" si="88"/>
        <v>2</v>
      </c>
      <c r="R14" s="155"/>
      <c r="S14" s="158">
        <f t="shared" ref="S14:AD14" si="89">COUNTIF(S11:S12,"&gt;0")</f>
        <v>2</v>
      </c>
      <c r="T14" s="158">
        <f t="shared" si="89"/>
        <v>2</v>
      </c>
      <c r="U14" s="158">
        <f t="shared" si="89"/>
        <v>2</v>
      </c>
      <c r="V14" s="158">
        <f t="shared" si="89"/>
        <v>2</v>
      </c>
      <c r="W14" s="158">
        <f t="shared" si="89"/>
        <v>2</v>
      </c>
      <c r="X14" s="158">
        <f t="shared" si="89"/>
        <v>2</v>
      </c>
      <c r="Y14" s="158">
        <f t="shared" si="89"/>
        <v>2</v>
      </c>
      <c r="Z14" s="158">
        <f t="shared" si="89"/>
        <v>2</v>
      </c>
      <c r="AA14" s="158">
        <f t="shared" si="89"/>
        <v>2</v>
      </c>
      <c r="AB14" s="158">
        <f t="shared" si="89"/>
        <v>2</v>
      </c>
      <c r="AC14" s="158">
        <f t="shared" si="89"/>
        <v>2</v>
      </c>
      <c r="AD14" s="158">
        <f t="shared" si="89"/>
        <v>2</v>
      </c>
      <c r="AE14" s="155"/>
      <c r="AF14" s="158">
        <f t="shared" ref="AF14:AQ14" si="90">COUNTIF(AF11:AF12,"&gt;0")</f>
        <v>2</v>
      </c>
      <c r="AG14" s="158">
        <f t="shared" si="90"/>
        <v>2</v>
      </c>
      <c r="AH14" s="158">
        <f t="shared" si="90"/>
        <v>2</v>
      </c>
      <c r="AI14" s="158">
        <f t="shared" si="90"/>
        <v>2</v>
      </c>
      <c r="AJ14" s="158">
        <f t="shared" si="90"/>
        <v>2</v>
      </c>
      <c r="AK14" s="158">
        <f t="shared" si="90"/>
        <v>2</v>
      </c>
      <c r="AL14" s="158">
        <f t="shared" si="90"/>
        <v>2</v>
      </c>
      <c r="AM14" s="158">
        <f t="shared" si="90"/>
        <v>2</v>
      </c>
      <c r="AN14" s="158">
        <f t="shared" si="90"/>
        <v>2</v>
      </c>
      <c r="AO14" s="158">
        <f t="shared" si="90"/>
        <v>2</v>
      </c>
      <c r="AP14" s="158">
        <f t="shared" si="90"/>
        <v>2</v>
      </c>
      <c r="AQ14" s="158">
        <f t="shared" si="90"/>
        <v>2</v>
      </c>
      <c r="AR14" s="155"/>
      <c r="AS14" s="158">
        <f t="shared" ref="AS14:BD14" si="91">COUNTIF(AS11:AS12,"&gt;0")</f>
        <v>2</v>
      </c>
      <c r="AT14" s="158">
        <f t="shared" si="91"/>
        <v>2</v>
      </c>
      <c r="AU14" s="158">
        <f t="shared" si="91"/>
        <v>2</v>
      </c>
      <c r="AV14" s="158">
        <f t="shared" si="91"/>
        <v>2</v>
      </c>
      <c r="AW14" s="158">
        <f t="shared" si="91"/>
        <v>2</v>
      </c>
      <c r="AX14" s="158">
        <f t="shared" si="91"/>
        <v>2</v>
      </c>
      <c r="AY14" s="158">
        <f t="shared" si="91"/>
        <v>2</v>
      </c>
      <c r="AZ14" s="158">
        <f t="shared" si="91"/>
        <v>2</v>
      </c>
      <c r="BA14" s="158">
        <f t="shared" si="91"/>
        <v>2</v>
      </c>
      <c r="BB14" s="158">
        <f t="shared" si="91"/>
        <v>2</v>
      </c>
      <c r="BC14" s="158">
        <f t="shared" si="91"/>
        <v>2</v>
      </c>
      <c r="BD14" s="158">
        <f t="shared" si="91"/>
        <v>2</v>
      </c>
      <c r="BE14" s="155"/>
      <c r="BF14" s="158">
        <f t="shared" ref="BF14:BQ14" si="92">COUNTIF(BF11:BF12,"&gt;0")</f>
        <v>2</v>
      </c>
      <c r="BG14" s="158">
        <f t="shared" si="92"/>
        <v>2</v>
      </c>
      <c r="BH14" s="158">
        <f t="shared" si="92"/>
        <v>2</v>
      </c>
      <c r="BI14" s="158">
        <f t="shared" si="92"/>
        <v>2</v>
      </c>
      <c r="BJ14" s="158">
        <f t="shared" si="92"/>
        <v>2</v>
      </c>
      <c r="BK14" s="158">
        <f t="shared" si="92"/>
        <v>2</v>
      </c>
      <c r="BL14" s="158">
        <f t="shared" si="92"/>
        <v>2</v>
      </c>
      <c r="BM14" s="158">
        <f t="shared" si="92"/>
        <v>2</v>
      </c>
      <c r="BN14" s="158">
        <f t="shared" si="92"/>
        <v>2</v>
      </c>
      <c r="BO14" s="158">
        <f t="shared" si="92"/>
        <v>2</v>
      </c>
      <c r="BP14" s="158">
        <f t="shared" si="92"/>
        <v>2</v>
      </c>
      <c r="BQ14" s="158">
        <f t="shared" si="92"/>
        <v>2</v>
      </c>
      <c r="BR14" s="155"/>
      <c r="BS14" s="158">
        <f t="shared" ref="BS14:CD14" si="93">COUNTIF(BS11:BS12,"&gt;0")</f>
        <v>2</v>
      </c>
      <c r="BT14" s="158">
        <f t="shared" si="93"/>
        <v>2</v>
      </c>
      <c r="BU14" s="158">
        <f t="shared" si="93"/>
        <v>2</v>
      </c>
      <c r="BV14" s="158">
        <f t="shared" si="93"/>
        <v>2</v>
      </c>
      <c r="BW14" s="158">
        <f t="shared" si="93"/>
        <v>2</v>
      </c>
      <c r="BX14" s="158">
        <f t="shared" si="93"/>
        <v>2</v>
      </c>
      <c r="BY14" s="158">
        <f t="shared" si="93"/>
        <v>2</v>
      </c>
      <c r="BZ14" s="158">
        <f t="shared" si="93"/>
        <v>2</v>
      </c>
      <c r="CA14" s="158">
        <f t="shared" si="93"/>
        <v>2</v>
      </c>
      <c r="CB14" s="158">
        <f t="shared" si="93"/>
        <v>2</v>
      </c>
      <c r="CC14" s="158">
        <f t="shared" si="93"/>
        <v>2</v>
      </c>
      <c r="CD14" s="158">
        <f t="shared" si="93"/>
        <v>2</v>
      </c>
      <c r="CE14" s="155"/>
      <c r="CF14" s="158">
        <f t="shared" ref="CF14:CQ14" si="94">COUNTIF(CF11:CF12,"&gt;0")</f>
        <v>2</v>
      </c>
      <c r="CG14" s="158">
        <f t="shared" si="94"/>
        <v>2</v>
      </c>
      <c r="CH14" s="158">
        <f t="shared" si="94"/>
        <v>2</v>
      </c>
      <c r="CI14" s="158">
        <f t="shared" si="94"/>
        <v>2</v>
      </c>
      <c r="CJ14" s="158">
        <f t="shared" si="94"/>
        <v>2</v>
      </c>
      <c r="CK14" s="158">
        <f t="shared" si="94"/>
        <v>2</v>
      </c>
      <c r="CL14" s="158">
        <f t="shared" si="94"/>
        <v>2</v>
      </c>
      <c r="CM14" s="158">
        <f t="shared" si="94"/>
        <v>2</v>
      </c>
      <c r="CN14" s="158">
        <f t="shared" si="94"/>
        <v>2</v>
      </c>
      <c r="CO14" s="158">
        <f t="shared" si="94"/>
        <v>2</v>
      </c>
      <c r="CP14" s="158">
        <f t="shared" si="94"/>
        <v>2</v>
      </c>
      <c r="CQ14" s="158">
        <f t="shared" si="94"/>
        <v>2</v>
      </c>
      <c r="CR14" s="155"/>
    </row>
    <row r="15" spans="1:96" ht="17" thickBot="1">
      <c r="A15" s="24"/>
      <c r="B15" s="24"/>
      <c r="C15" s="24"/>
      <c r="D15" s="24"/>
      <c r="E15" s="24"/>
      <c r="F15" s="588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3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3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3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3"/>
    </row>
    <row r="16" spans="1:96" ht="16">
      <c r="A16" s="223" t="s">
        <v>89</v>
      </c>
      <c r="B16" s="137" t="s">
        <v>217</v>
      </c>
      <c r="C16" s="195" t="s">
        <v>90</v>
      </c>
      <c r="D16" s="150"/>
      <c r="E16" s="71" t="s">
        <v>13</v>
      </c>
      <c r="F16" s="589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6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6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6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6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6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6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6"/>
    </row>
    <row r="17" spans="1:96" ht="16">
      <c r="A17" s="737">
        <v>43891</v>
      </c>
      <c r="B17" s="620">
        <v>75000</v>
      </c>
      <c r="C17" s="626"/>
      <c r="D17" s="141"/>
      <c r="E17" s="500" t="s">
        <v>160</v>
      </c>
      <c r="F17" s="585">
        <f>IF(F$2&gt;=$A17,($B17/12)*(1+$B$5),"")</f>
        <v>7375</v>
      </c>
      <c r="G17" s="414">
        <f t="shared" ref="G17:Q40" si="95">IF(G$2&gt;=$A17,($B17/12)*(1+$B$5),"")</f>
        <v>7375</v>
      </c>
      <c r="H17" s="414">
        <f t="shared" si="95"/>
        <v>7375</v>
      </c>
      <c r="I17" s="414">
        <f t="shared" si="95"/>
        <v>7375</v>
      </c>
      <c r="J17" s="414">
        <f t="shared" si="95"/>
        <v>7375</v>
      </c>
      <c r="K17" s="414">
        <f t="shared" si="95"/>
        <v>7375</v>
      </c>
      <c r="L17" s="414">
        <f t="shared" si="95"/>
        <v>7375</v>
      </c>
      <c r="M17" s="414">
        <f t="shared" si="95"/>
        <v>7375</v>
      </c>
      <c r="N17" s="414">
        <f t="shared" si="95"/>
        <v>7375</v>
      </c>
      <c r="O17" s="414">
        <f t="shared" si="95"/>
        <v>7375</v>
      </c>
      <c r="P17" s="414">
        <f t="shared" si="95"/>
        <v>7375</v>
      </c>
      <c r="Q17" s="414">
        <f t="shared" si="95"/>
        <v>7375</v>
      </c>
      <c r="R17" s="411"/>
      <c r="S17" s="410">
        <f>IF(S$2&gt;=$A17,($B17/12)*(1+$B$5),"")</f>
        <v>7375</v>
      </c>
      <c r="T17" s="410">
        <f t="shared" ref="T17:AD40" si="96">IF(T$2&gt;=$A17,($B17/12)*(1+$B$5),"")</f>
        <v>7375</v>
      </c>
      <c r="U17" s="410">
        <f t="shared" si="96"/>
        <v>7375</v>
      </c>
      <c r="V17" s="410">
        <f t="shared" si="96"/>
        <v>7375</v>
      </c>
      <c r="W17" s="410">
        <f t="shared" si="96"/>
        <v>7375</v>
      </c>
      <c r="X17" s="410">
        <f t="shared" si="96"/>
        <v>7375</v>
      </c>
      <c r="Y17" s="410">
        <f t="shared" si="96"/>
        <v>7375</v>
      </c>
      <c r="Z17" s="410">
        <f t="shared" si="96"/>
        <v>7375</v>
      </c>
      <c r="AA17" s="410">
        <f t="shared" si="96"/>
        <v>7375</v>
      </c>
      <c r="AB17" s="410">
        <f t="shared" si="96"/>
        <v>7375</v>
      </c>
      <c r="AC17" s="410">
        <f t="shared" si="96"/>
        <v>7375</v>
      </c>
      <c r="AD17" s="410">
        <f t="shared" si="96"/>
        <v>7375</v>
      </c>
      <c r="AE17" s="411"/>
      <c r="AF17" s="410">
        <f t="shared" ref="AF17:AQ40" si="97">IF(AF$2&gt;=$A17,($B17/12)*(1+$B$5),"")</f>
        <v>7375</v>
      </c>
      <c r="AG17" s="410">
        <f t="shared" si="97"/>
        <v>7375</v>
      </c>
      <c r="AH17" s="410">
        <f t="shared" si="97"/>
        <v>7375</v>
      </c>
      <c r="AI17" s="410">
        <f t="shared" si="97"/>
        <v>7375</v>
      </c>
      <c r="AJ17" s="410">
        <f t="shared" si="97"/>
        <v>7375</v>
      </c>
      <c r="AK17" s="410">
        <f t="shared" si="97"/>
        <v>7375</v>
      </c>
      <c r="AL17" s="410">
        <f t="shared" si="97"/>
        <v>7375</v>
      </c>
      <c r="AM17" s="410">
        <f t="shared" si="97"/>
        <v>7375</v>
      </c>
      <c r="AN17" s="410">
        <f t="shared" si="97"/>
        <v>7375</v>
      </c>
      <c r="AO17" s="410">
        <f t="shared" si="97"/>
        <v>7375</v>
      </c>
      <c r="AP17" s="410">
        <f t="shared" si="97"/>
        <v>7375</v>
      </c>
      <c r="AQ17" s="410">
        <f t="shared" si="97"/>
        <v>7375</v>
      </c>
      <c r="AR17" s="411"/>
      <c r="AS17" s="410">
        <f t="shared" ref="AS17:BD40" si="98">IF(AS$2&gt;=$A17,($B17/12)*(1+$B$5),"")</f>
        <v>7375</v>
      </c>
      <c r="AT17" s="410">
        <f t="shared" si="98"/>
        <v>7375</v>
      </c>
      <c r="AU17" s="410">
        <f t="shared" si="98"/>
        <v>7375</v>
      </c>
      <c r="AV17" s="410">
        <f t="shared" si="98"/>
        <v>7375</v>
      </c>
      <c r="AW17" s="410">
        <f t="shared" si="98"/>
        <v>7375</v>
      </c>
      <c r="AX17" s="410">
        <f t="shared" si="98"/>
        <v>7375</v>
      </c>
      <c r="AY17" s="410">
        <f t="shared" si="98"/>
        <v>7375</v>
      </c>
      <c r="AZ17" s="410">
        <f t="shared" si="98"/>
        <v>7375</v>
      </c>
      <c r="BA17" s="410">
        <f t="shared" si="98"/>
        <v>7375</v>
      </c>
      <c r="BB17" s="410">
        <f t="shared" si="98"/>
        <v>7375</v>
      </c>
      <c r="BC17" s="410">
        <f t="shared" si="98"/>
        <v>7375</v>
      </c>
      <c r="BD17" s="410">
        <f t="shared" si="98"/>
        <v>7375</v>
      </c>
      <c r="BE17" s="411"/>
      <c r="BF17" s="410">
        <f t="shared" ref="BF17:BQ40" si="99">IF(BF$2&gt;=$A17,($B17/12)*(1+$B$5),"")</f>
        <v>7375</v>
      </c>
      <c r="BG17" s="410">
        <f t="shared" si="99"/>
        <v>7375</v>
      </c>
      <c r="BH17" s="410">
        <f t="shared" si="99"/>
        <v>7375</v>
      </c>
      <c r="BI17" s="410">
        <f t="shared" si="99"/>
        <v>7375</v>
      </c>
      <c r="BJ17" s="410">
        <f t="shared" si="99"/>
        <v>7375</v>
      </c>
      <c r="BK17" s="410">
        <f t="shared" si="99"/>
        <v>7375</v>
      </c>
      <c r="BL17" s="410">
        <f t="shared" si="99"/>
        <v>7375</v>
      </c>
      <c r="BM17" s="410">
        <f t="shared" si="99"/>
        <v>7375</v>
      </c>
      <c r="BN17" s="410">
        <f t="shared" si="99"/>
        <v>7375</v>
      </c>
      <c r="BO17" s="410">
        <f t="shared" si="99"/>
        <v>7375</v>
      </c>
      <c r="BP17" s="410">
        <f t="shared" si="99"/>
        <v>7375</v>
      </c>
      <c r="BQ17" s="410">
        <f t="shared" si="99"/>
        <v>7375</v>
      </c>
      <c r="BR17" s="411"/>
      <c r="BS17" s="410">
        <f t="shared" ref="BS17:CD40" si="100">IF(BS$2&gt;=$A17,($B17/12)*(1+$B$5),"")</f>
        <v>7375</v>
      </c>
      <c r="BT17" s="410">
        <f t="shared" si="100"/>
        <v>7375</v>
      </c>
      <c r="BU17" s="410">
        <f t="shared" si="100"/>
        <v>7375</v>
      </c>
      <c r="BV17" s="410">
        <f t="shared" si="100"/>
        <v>7375</v>
      </c>
      <c r="BW17" s="410">
        <f t="shared" si="100"/>
        <v>7375</v>
      </c>
      <c r="BX17" s="410">
        <f t="shared" si="100"/>
        <v>7375</v>
      </c>
      <c r="BY17" s="410">
        <f t="shared" si="100"/>
        <v>7375</v>
      </c>
      <c r="BZ17" s="410">
        <f t="shared" si="100"/>
        <v>7375</v>
      </c>
      <c r="CA17" s="410">
        <f t="shared" si="100"/>
        <v>7375</v>
      </c>
      <c r="CB17" s="410">
        <f t="shared" si="100"/>
        <v>7375</v>
      </c>
      <c r="CC17" s="410">
        <f t="shared" si="100"/>
        <v>7375</v>
      </c>
      <c r="CD17" s="410">
        <f t="shared" si="100"/>
        <v>7375</v>
      </c>
      <c r="CE17" s="411"/>
      <c r="CF17" s="410">
        <f t="shared" ref="CF17:CQ40" si="101">IF(CF$2&gt;=$A17,($B17/12)*(1+$B$5),"")</f>
        <v>7375</v>
      </c>
      <c r="CG17" s="410">
        <f t="shared" si="101"/>
        <v>7375</v>
      </c>
      <c r="CH17" s="410">
        <f t="shared" si="101"/>
        <v>7375</v>
      </c>
      <c r="CI17" s="410">
        <f t="shared" si="101"/>
        <v>7375</v>
      </c>
      <c r="CJ17" s="410">
        <f t="shared" si="101"/>
        <v>7375</v>
      </c>
      <c r="CK17" s="410">
        <f t="shared" si="101"/>
        <v>7375</v>
      </c>
      <c r="CL17" s="410">
        <f t="shared" si="101"/>
        <v>7375</v>
      </c>
      <c r="CM17" s="410">
        <f t="shared" si="101"/>
        <v>7375</v>
      </c>
      <c r="CN17" s="410">
        <f t="shared" si="101"/>
        <v>7375</v>
      </c>
      <c r="CO17" s="410">
        <f t="shared" si="101"/>
        <v>7375</v>
      </c>
      <c r="CP17" s="410">
        <f t="shared" si="101"/>
        <v>7375</v>
      </c>
      <c r="CQ17" s="410">
        <f t="shared" si="101"/>
        <v>7375</v>
      </c>
      <c r="CR17" s="411"/>
    </row>
    <row r="18" spans="1:96" ht="16">
      <c r="A18" s="619">
        <v>44136</v>
      </c>
      <c r="B18" s="620">
        <v>55000</v>
      </c>
      <c r="C18" s="627"/>
      <c r="D18" s="109"/>
      <c r="E18" s="291" t="s">
        <v>159</v>
      </c>
      <c r="F18" s="585">
        <f t="shared" ref="F18:F40" si="102">IF(F$2&gt;=$A18,($B18/12)*(1+$B$5),"")</f>
        <v>5408.333333333333</v>
      </c>
      <c r="G18" s="414">
        <f t="shared" si="95"/>
        <v>5408.333333333333</v>
      </c>
      <c r="H18" s="414">
        <f t="shared" si="95"/>
        <v>5408.333333333333</v>
      </c>
      <c r="I18" s="414">
        <f t="shared" si="95"/>
        <v>5408.333333333333</v>
      </c>
      <c r="J18" s="414">
        <f t="shared" si="95"/>
        <v>5408.333333333333</v>
      </c>
      <c r="K18" s="414">
        <f t="shared" si="95"/>
        <v>5408.333333333333</v>
      </c>
      <c r="L18" s="414">
        <f t="shared" si="95"/>
        <v>5408.333333333333</v>
      </c>
      <c r="M18" s="414">
        <f t="shared" si="95"/>
        <v>5408.333333333333</v>
      </c>
      <c r="N18" s="414">
        <f t="shared" si="95"/>
        <v>5408.333333333333</v>
      </c>
      <c r="O18" s="414">
        <f t="shared" si="95"/>
        <v>5408.333333333333</v>
      </c>
      <c r="P18" s="414">
        <f t="shared" si="95"/>
        <v>5408.333333333333</v>
      </c>
      <c r="Q18" s="414">
        <f t="shared" si="95"/>
        <v>5408.333333333333</v>
      </c>
      <c r="R18" s="411"/>
      <c r="S18" s="410">
        <f t="shared" ref="S18:S40" si="103">IF(S$2&gt;=$A18,($B18/12)*(1+$B$5),"")</f>
        <v>5408.333333333333</v>
      </c>
      <c r="T18" s="410">
        <f t="shared" si="96"/>
        <v>5408.333333333333</v>
      </c>
      <c r="U18" s="410">
        <f t="shared" si="96"/>
        <v>5408.333333333333</v>
      </c>
      <c r="V18" s="410">
        <f t="shared" si="96"/>
        <v>5408.333333333333</v>
      </c>
      <c r="W18" s="410">
        <f t="shared" si="96"/>
        <v>5408.333333333333</v>
      </c>
      <c r="X18" s="410">
        <f t="shared" si="96"/>
        <v>5408.333333333333</v>
      </c>
      <c r="Y18" s="410">
        <f t="shared" si="96"/>
        <v>5408.333333333333</v>
      </c>
      <c r="Z18" s="410">
        <f t="shared" si="96"/>
        <v>5408.333333333333</v>
      </c>
      <c r="AA18" s="410">
        <f t="shared" si="96"/>
        <v>5408.333333333333</v>
      </c>
      <c r="AB18" s="410">
        <f t="shared" si="96"/>
        <v>5408.333333333333</v>
      </c>
      <c r="AC18" s="410">
        <f t="shared" si="96"/>
        <v>5408.333333333333</v>
      </c>
      <c r="AD18" s="410">
        <f t="shared" si="96"/>
        <v>5408.333333333333</v>
      </c>
      <c r="AE18" s="411"/>
      <c r="AF18" s="410">
        <f t="shared" si="97"/>
        <v>5408.333333333333</v>
      </c>
      <c r="AG18" s="410">
        <f t="shared" si="97"/>
        <v>5408.333333333333</v>
      </c>
      <c r="AH18" s="410">
        <f t="shared" si="97"/>
        <v>5408.333333333333</v>
      </c>
      <c r="AI18" s="410">
        <f t="shared" si="97"/>
        <v>5408.333333333333</v>
      </c>
      <c r="AJ18" s="410">
        <f t="shared" si="97"/>
        <v>5408.333333333333</v>
      </c>
      <c r="AK18" s="410">
        <f t="shared" si="97"/>
        <v>5408.333333333333</v>
      </c>
      <c r="AL18" s="410">
        <f t="shared" si="97"/>
        <v>5408.333333333333</v>
      </c>
      <c r="AM18" s="410">
        <f t="shared" si="97"/>
        <v>5408.333333333333</v>
      </c>
      <c r="AN18" s="410">
        <f t="shared" si="97"/>
        <v>5408.333333333333</v>
      </c>
      <c r="AO18" s="410">
        <f t="shared" si="97"/>
        <v>5408.333333333333</v>
      </c>
      <c r="AP18" s="410">
        <f t="shared" si="97"/>
        <v>5408.333333333333</v>
      </c>
      <c r="AQ18" s="410">
        <f t="shared" si="97"/>
        <v>5408.333333333333</v>
      </c>
      <c r="AR18" s="411"/>
      <c r="AS18" s="410">
        <f t="shared" si="98"/>
        <v>5408.333333333333</v>
      </c>
      <c r="AT18" s="410">
        <f t="shared" si="98"/>
        <v>5408.333333333333</v>
      </c>
      <c r="AU18" s="410">
        <f t="shared" si="98"/>
        <v>5408.333333333333</v>
      </c>
      <c r="AV18" s="410">
        <f t="shared" si="98"/>
        <v>5408.333333333333</v>
      </c>
      <c r="AW18" s="410">
        <f t="shared" si="98"/>
        <v>5408.333333333333</v>
      </c>
      <c r="AX18" s="410">
        <f t="shared" si="98"/>
        <v>5408.333333333333</v>
      </c>
      <c r="AY18" s="410">
        <f t="shared" si="98"/>
        <v>5408.333333333333</v>
      </c>
      <c r="AZ18" s="410">
        <f t="shared" si="98"/>
        <v>5408.333333333333</v>
      </c>
      <c r="BA18" s="410">
        <f t="shared" si="98"/>
        <v>5408.333333333333</v>
      </c>
      <c r="BB18" s="410">
        <f t="shared" si="98"/>
        <v>5408.333333333333</v>
      </c>
      <c r="BC18" s="410">
        <f t="shared" si="98"/>
        <v>5408.333333333333</v>
      </c>
      <c r="BD18" s="410">
        <f t="shared" si="98"/>
        <v>5408.333333333333</v>
      </c>
      <c r="BE18" s="411"/>
      <c r="BF18" s="410">
        <f t="shared" si="99"/>
        <v>5408.333333333333</v>
      </c>
      <c r="BG18" s="410">
        <f t="shared" si="99"/>
        <v>5408.333333333333</v>
      </c>
      <c r="BH18" s="410">
        <f t="shared" si="99"/>
        <v>5408.333333333333</v>
      </c>
      <c r="BI18" s="410">
        <f t="shared" si="99"/>
        <v>5408.333333333333</v>
      </c>
      <c r="BJ18" s="410">
        <f t="shared" si="99"/>
        <v>5408.333333333333</v>
      </c>
      <c r="BK18" s="410">
        <f t="shared" si="99"/>
        <v>5408.333333333333</v>
      </c>
      <c r="BL18" s="410">
        <f t="shared" si="99"/>
        <v>5408.333333333333</v>
      </c>
      <c r="BM18" s="410">
        <f t="shared" si="99"/>
        <v>5408.333333333333</v>
      </c>
      <c r="BN18" s="410">
        <f t="shared" si="99"/>
        <v>5408.333333333333</v>
      </c>
      <c r="BO18" s="410">
        <f t="shared" si="99"/>
        <v>5408.333333333333</v>
      </c>
      <c r="BP18" s="410">
        <f t="shared" si="99"/>
        <v>5408.333333333333</v>
      </c>
      <c r="BQ18" s="410">
        <f t="shared" si="99"/>
        <v>5408.333333333333</v>
      </c>
      <c r="BR18" s="411"/>
      <c r="BS18" s="410">
        <f t="shared" si="100"/>
        <v>5408.333333333333</v>
      </c>
      <c r="BT18" s="410">
        <f t="shared" si="100"/>
        <v>5408.333333333333</v>
      </c>
      <c r="BU18" s="410">
        <f t="shared" si="100"/>
        <v>5408.333333333333</v>
      </c>
      <c r="BV18" s="410">
        <f t="shared" si="100"/>
        <v>5408.333333333333</v>
      </c>
      <c r="BW18" s="410">
        <f t="shared" si="100"/>
        <v>5408.333333333333</v>
      </c>
      <c r="BX18" s="410">
        <f t="shared" si="100"/>
        <v>5408.333333333333</v>
      </c>
      <c r="BY18" s="410">
        <f t="shared" si="100"/>
        <v>5408.333333333333</v>
      </c>
      <c r="BZ18" s="410">
        <f t="shared" si="100"/>
        <v>5408.333333333333</v>
      </c>
      <c r="CA18" s="410">
        <f t="shared" si="100"/>
        <v>5408.333333333333</v>
      </c>
      <c r="CB18" s="410">
        <f t="shared" si="100"/>
        <v>5408.333333333333</v>
      </c>
      <c r="CC18" s="410">
        <f t="shared" si="100"/>
        <v>5408.333333333333</v>
      </c>
      <c r="CD18" s="410">
        <f t="shared" si="100"/>
        <v>5408.333333333333</v>
      </c>
      <c r="CE18" s="411"/>
      <c r="CF18" s="410">
        <f t="shared" si="101"/>
        <v>5408.333333333333</v>
      </c>
      <c r="CG18" s="410">
        <f t="shared" si="101"/>
        <v>5408.333333333333</v>
      </c>
      <c r="CH18" s="410">
        <f t="shared" si="101"/>
        <v>5408.333333333333</v>
      </c>
      <c r="CI18" s="410">
        <f t="shared" si="101"/>
        <v>5408.333333333333</v>
      </c>
      <c r="CJ18" s="410">
        <f t="shared" si="101"/>
        <v>5408.333333333333</v>
      </c>
      <c r="CK18" s="410">
        <f t="shared" si="101"/>
        <v>5408.333333333333</v>
      </c>
      <c r="CL18" s="410">
        <f t="shared" si="101"/>
        <v>5408.333333333333</v>
      </c>
      <c r="CM18" s="410">
        <f t="shared" si="101"/>
        <v>5408.333333333333</v>
      </c>
      <c r="CN18" s="410">
        <f t="shared" si="101"/>
        <v>5408.333333333333</v>
      </c>
      <c r="CO18" s="410">
        <f t="shared" si="101"/>
        <v>5408.333333333333</v>
      </c>
      <c r="CP18" s="410">
        <f t="shared" si="101"/>
        <v>5408.333333333333</v>
      </c>
      <c r="CQ18" s="410">
        <f t="shared" si="101"/>
        <v>5408.333333333333</v>
      </c>
      <c r="CR18" s="411"/>
    </row>
    <row r="19" spans="1:96" s="143" customFormat="1" ht="16">
      <c r="A19" s="619">
        <v>44927</v>
      </c>
      <c r="B19" s="620">
        <v>85000</v>
      </c>
      <c r="C19" s="628"/>
      <c r="D19" s="146"/>
      <c r="E19" s="291" t="s">
        <v>159</v>
      </c>
      <c r="F19" s="585">
        <f t="shared" si="102"/>
        <v>8358.3333333333321</v>
      </c>
      <c r="G19" s="414">
        <f t="shared" si="95"/>
        <v>8358.3333333333321</v>
      </c>
      <c r="H19" s="414">
        <f t="shared" si="95"/>
        <v>8358.3333333333321</v>
      </c>
      <c r="I19" s="414">
        <f t="shared" si="95"/>
        <v>8358.3333333333321</v>
      </c>
      <c r="J19" s="414">
        <f t="shared" si="95"/>
        <v>8358.3333333333321</v>
      </c>
      <c r="K19" s="414">
        <f t="shared" si="95"/>
        <v>8358.3333333333321</v>
      </c>
      <c r="L19" s="414">
        <f t="shared" si="95"/>
        <v>8358.3333333333321</v>
      </c>
      <c r="M19" s="414">
        <f t="shared" si="95"/>
        <v>8358.3333333333321</v>
      </c>
      <c r="N19" s="414">
        <f t="shared" si="95"/>
        <v>8358.3333333333321</v>
      </c>
      <c r="O19" s="414">
        <f t="shared" si="95"/>
        <v>8358.3333333333321</v>
      </c>
      <c r="P19" s="414">
        <f t="shared" si="95"/>
        <v>8358.3333333333321</v>
      </c>
      <c r="Q19" s="414">
        <f t="shared" si="95"/>
        <v>8358.3333333333321</v>
      </c>
      <c r="R19" s="411"/>
      <c r="S19" s="410">
        <f t="shared" si="103"/>
        <v>8358.3333333333321</v>
      </c>
      <c r="T19" s="410">
        <f t="shared" si="96"/>
        <v>8358.3333333333321</v>
      </c>
      <c r="U19" s="410">
        <f t="shared" si="96"/>
        <v>8358.3333333333321</v>
      </c>
      <c r="V19" s="410">
        <f t="shared" si="96"/>
        <v>8358.3333333333321</v>
      </c>
      <c r="W19" s="410">
        <f t="shared" si="96"/>
        <v>8358.3333333333321</v>
      </c>
      <c r="X19" s="410">
        <f t="shared" si="96"/>
        <v>8358.3333333333321</v>
      </c>
      <c r="Y19" s="410">
        <f t="shared" si="96"/>
        <v>8358.3333333333321</v>
      </c>
      <c r="Z19" s="410">
        <f t="shared" si="96"/>
        <v>8358.3333333333321</v>
      </c>
      <c r="AA19" s="410">
        <f t="shared" si="96"/>
        <v>8358.3333333333321</v>
      </c>
      <c r="AB19" s="410">
        <f t="shared" si="96"/>
        <v>8358.3333333333321</v>
      </c>
      <c r="AC19" s="410">
        <f t="shared" si="96"/>
        <v>8358.3333333333321</v>
      </c>
      <c r="AD19" s="410">
        <f t="shared" si="96"/>
        <v>8358.3333333333321</v>
      </c>
      <c r="AE19" s="411"/>
      <c r="AF19" s="410">
        <f t="shared" si="97"/>
        <v>8358.3333333333321</v>
      </c>
      <c r="AG19" s="410">
        <f t="shared" si="97"/>
        <v>8358.3333333333321</v>
      </c>
      <c r="AH19" s="410">
        <f t="shared" si="97"/>
        <v>8358.3333333333321</v>
      </c>
      <c r="AI19" s="410">
        <f t="shared" si="97"/>
        <v>8358.3333333333321</v>
      </c>
      <c r="AJ19" s="410">
        <f t="shared" si="97"/>
        <v>8358.3333333333321</v>
      </c>
      <c r="AK19" s="410">
        <f t="shared" si="97"/>
        <v>8358.3333333333321</v>
      </c>
      <c r="AL19" s="410">
        <f t="shared" si="97"/>
        <v>8358.3333333333321</v>
      </c>
      <c r="AM19" s="410">
        <f t="shared" si="97"/>
        <v>8358.3333333333321</v>
      </c>
      <c r="AN19" s="410">
        <f t="shared" si="97"/>
        <v>8358.3333333333321</v>
      </c>
      <c r="AO19" s="410">
        <f t="shared" si="97"/>
        <v>8358.3333333333321</v>
      </c>
      <c r="AP19" s="410">
        <f t="shared" si="97"/>
        <v>8358.3333333333321</v>
      </c>
      <c r="AQ19" s="410">
        <f t="shared" si="97"/>
        <v>8358.3333333333321</v>
      </c>
      <c r="AR19" s="411"/>
      <c r="AS19" s="410">
        <f t="shared" si="98"/>
        <v>8358.3333333333321</v>
      </c>
      <c r="AT19" s="410">
        <f t="shared" si="98"/>
        <v>8358.3333333333321</v>
      </c>
      <c r="AU19" s="410">
        <f t="shared" si="98"/>
        <v>8358.3333333333321</v>
      </c>
      <c r="AV19" s="410">
        <f t="shared" si="98"/>
        <v>8358.3333333333321</v>
      </c>
      <c r="AW19" s="410">
        <f t="shared" si="98"/>
        <v>8358.3333333333321</v>
      </c>
      <c r="AX19" s="410">
        <f t="shared" si="98"/>
        <v>8358.3333333333321</v>
      </c>
      <c r="AY19" s="410">
        <f t="shared" si="98"/>
        <v>8358.3333333333321</v>
      </c>
      <c r="AZ19" s="410">
        <f t="shared" si="98"/>
        <v>8358.3333333333321</v>
      </c>
      <c r="BA19" s="410">
        <f t="shared" si="98"/>
        <v>8358.3333333333321</v>
      </c>
      <c r="BB19" s="410">
        <f t="shared" si="98"/>
        <v>8358.3333333333321</v>
      </c>
      <c r="BC19" s="410">
        <f t="shared" si="98"/>
        <v>8358.3333333333321</v>
      </c>
      <c r="BD19" s="410">
        <f t="shared" si="98"/>
        <v>8358.3333333333321</v>
      </c>
      <c r="BE19" s="411"/>
      <c r="BF19" s="410">
        <f t="shared" si="99"/>
        <v>8358.3333333333321</v>
      </c>
      <c r="BG19" s="410">
        <f t="shared" si="99"/>
        <v>8358.3333333333321</v>
      </c>
      <c r="BH19" s="410">
        <f t="shared" si="99"/>
        <v>8358.3333333333321</v>
      </c>
      <c r="BI19" s="410">
        <f t="shared" si="99"/>
        <v>8358.3333333333321</v>
      </c>
      <c r="BJ19" s="410">
        <f t="shared" si="99"/>
        <v>8358.3333333333321</v>
      </c>
      <c r="BK19" s="410">
        <f t="shared" si="99"/>
        <v>8358.3333333333321</v>
      </c>
      <c r="BL19" s="410">
        <f t="shared" si="99"/>
        <v>8358.3333333333321</v>
      </c>
      <c r="BM19" s="410">
        <f t="shared" si="99"/>
        <v>8358.3333333333321</v>
      </c>
      <c r="BN19" s="410">
        <f t="shared" si="99"/>
        <v>8358.3333333333321</v>
      </c>
      <c r="BO19" s="410">
        <f t="shared" si="99"/>
        <v>8358.3333333333321</v>
      </c>
      <c r="BP19" s="410">
        <f t="shared" si="99"/>
        <v>8358.3333333333321</v>
      </c>
      <c r="BQ19" s="410">
        <f t="shared" si="99"/>
        <v>8358.3333333333321</v>
      </c>
      <c r="BR19" s="411"/>
      <c r="BS19" s="410">
        <f t="shared" si="100"/>
        <v>8358.3333333333321</v>
      </c>
      <c r="BT19" s="410">
        <f t="shared" si="100"/>
        <v>8358.3333333333321</v>
      </c>
      <c r="BU19" s="410">
        <f t="shared" si="100"/>
        <v>8358.3333333333321</v>
      </c>
      <c r="BV19" s="410">
        <f t="shared" si="100"/>
        <v>8358.3333333333321</v>
      </c>
      <c r="BW19" s="410">
        <f t="shared" si="100"/>
        <v>8358.3333333333321</v>
      </c>
      <c r="BX19" s="410">
        <f t="shared" si="100"/>
        <v>8358.3333333333321</v>
      </c>
      <c r="BY19" s="410">
        <f t="shared" si="100"/>
        <v>8358.3333333333321</v>
      </c>
      <c r="BZ19" s="410">
        <f t="shared" si="100"/>
        <v>8358.3333333333321</v>
      </c>
      <c r="CA19" s="410">
        <f t="shared" si="100"/>
        <v>8358.3333333333321</v>
      </c>
      <c r="CB19" s="410">
        <f t="shared" si="100"/>
        <v>8358.3333333333321</v>
      </c>
      <c r="CC19" s="410">
        <f t="shared" si="100"/>
        <v>8358.3333333333321</v>
      </c>
      <c r="CD19" s="410">
        <f t="shared" si="100"/>
        <v>8358.3333333333321</v>
      </c>
      <c r="CE19" s="411"/>
      <c r="CF19" s="410">
        <f t="shared" si="101"/>
        <v>8358.3333333333321</v>
      </c>
      <c r="CG19" s="410">
        <f t="shared" si="101"/>
        <v>8358.3333333333321</v>
      </c>
      <c r="CH19" s="410">
        <f t="shared" si="101"/>
        <v>8358.3333333333321</v>
      </c>
      <c r="CI19" s="410">
        <f t="shared" si="101"/>
        <v>8358.3333333333321</v>
      </c>
      <c r="CJ19" s="410">
        <f t="shared" si="101"/>
        <v>8358.3333333333321</v>
      </c>
      <c r="CK19" s="410">
        <f t="shared" si="101"/>
        <v>8358.3333333333321</v>
      </c>
      <c r="CL19" s="410">
        <f t="shared" si="101"/>
        <v>8358.3333333333321</v>
      </c>
      <c r="CM19" s="410">
        <f t="shared" si="101"/>
        <v>8358.3333333333321</v>
      </c>
      <c r="CN19" s="410">
        <f t="shared" si="101"/>
        <v>8358.3333333333321</v>
      </c>
      <c r="CO19" s="410">
        <f t="shared" si="101"/>
        <v>8358.3333333333321</v>
      </c>
      <c r="CP19" s="410">
        <f t="shared" si="101"/>
        <v>8358.3333333333321</v>
      </c>
      <c r="CQ19" s="410">
        <f t="shared" si="101"/>
        <v>8358.3333333333321</v>
      </c>
      <c r="CR19" s="411"/>
    </row>
    <row r="20" spans="1:96" ht="16">
      <c r="A20" s="619">
        <v>44197</v>
      </c>
      <c r="B20" s="620">
        <v>85000</v>
      </c>
      <c r="C20" s="626"/>
      <c r="D20" s="141"/>
      <c r="E20" s="291" t="s">
        <v>159</v>
      </c>
      <c r="F20" s="585">
        <f t="shared" si="102"/>
        <v>8358.3333333333321</v>
      </c>
      <c r="G20" s="414">
        <f t="shared" si="95"/>
        <v>8358.3333333333321</v>
      </c>
      <c r="H20" s="414">
        <f t="shared" si="95"/>
        <v>8358.3333333333321</v>
      </c>
      <c r="I20" s="414">
        <f t="shared" si="95"/>
        <v>8358.3333333333321</v>
      </c>
      <c r="J20" s="414">
        <f t="shared" si="95"/>
        <v>8358.3333333333321</v>
      </c>
      <c r="K20" s="414">
        <f t="shared" si="95"/>
        <v>8358.3333333333321</v>
      </c>
      <c r="L20" s="414">
        <f t="shared" si="95"/>
        <v>8358.3333333333321</v>
      </c>
      <c r="M20" s="414">
        <f t="shared" si="95"/>
        <v>8358.3333333333321</v>
      </c>
      <c r="N20" s="414">
        <f t="shared" si="95"/>
        <v>8358.3333333333321</v>
      </c>
      <c r="O20" s="414">
        <f t="shared" si="95"/>
        <v>8358.3333333333321</v>
      </c>
      <c r="P20" s="414">
        <f t="shared" si="95"/>
        <v>8358.3333333333321</v>
      </c>
      <c r="Q20" s="414">
        <f t="shared" si="95"/>
        <v>8358.3333333333321</v>
      </c>
      <c r="R20" s="411"/>
      <c r="S20" s="410">
        <f t="shared" si="103"/>
        <v>8358.3333333333321</v>
      </c>
      <c r="T20" s="410">
        <f t="shared" si="96"/>
        <v>8358.3333333333321</v>
      </c>
      <c r="U20" s="410">
        <f t="shared" si="96"/>
        <v>8358.3333333333321</v>
      </c>
      <c r="V20" s="410">
        <f t="shared" si="96"/>
        <v>8358.3333333333321</v>
      </c>
      <c r="W20" s="410">
        <f t="shared" si="96"/>
        <v>8358.3333333333321</v>
      </c>
      <c r="X20" s="410">
        <f t="shared" si="96"/>
        <v>8358.3333333333321</v>
      </c>
      <c r="Y20" s="410">
        <f t="shared" si="96"/>
        <v>8358.3333333333321</v>
      </c>
      <c r="Z20" s="410">
        <f t="shared" si="96"/>
        <v>8358.3333333333321</v>
      </c>
      <c r="AA20" s="410">
        <f t="shared" si="96"/>
        <v>8358.3333333333321</v>
      </c>
      <c r="AB20" s="410">
        <f t="shared" si="96"/>
        <v>8358.3333333333321</v>
      </c>
      <c r="AC20" s="410">
        <f t="shared" si="96"/>
        <v>8358.3333333333321</v>
      </c>
      <c r="AD20" s="410">
        <f t="shared" si="96"/>
        <v>8358.3333333333321</v>
      </c>
      <c r="AE20" s="411"/>
      <c r="AF20" s="410">
        <f t="shared" si="97"/>
        <v>8358.3333333333321</v>
      </c>
      <c r="AG20" s="410">
        <f t="shared" si="97"/>
        <v>8358.3333333333321</v>
      </c>
      <c r="AH20" s="410">
        <f t="shared" si="97"/>
        <v>8358.3333333333321</v>
      </c>
      <c r="AI20" s="410">
        <f t="shared" si="97"/>
        <v>8358.3333333333321</v>
      </c>
      <c r="AJ20" s="410">
        <f t="shared" si="97"/>
        <v>8358.3333333333321</v>
      </c>
      <c r="AK20" s="410">
        <f t="shared" si="97"/>
        <v>8358.3333333333321</v>
      </c>
      <c r="AL20" s="410">
        <f t="shared" si="97"/>
        <v>8358.3333333333321</v>
      </c>
      <c r="AM20" s="410">
        <f t="shared" si="97"/>
        <v>8358.3333333333321</v>
      </c>
      <c r="AN20" s="410">
        <f t="shared" si="97"/>
        <v>8358.3333333333321</v>
      </c>
      <c r="AO20" s="410">
        <f t="shared" si="97"/>
        <v>8358.3333333333321</v>
      </c>
      <c r="AP20" s="410">
        <f t="shared" si="97"/>
        <v>8358.3333333333321</v>
      </c>
      <c r="AQ20" s="410">
        <f t="shared" si="97"/>
        <v>8358.3333333333321</v>
      </c>
      <c r="AR20" s="411"/>
      <c r="AS20" s="410">
        <f t="shared" si="98"/>
        <v>8358.3333333333321</v>
      </c>
      <c r="AT20" s="410">
        <f t="shared" si="98"/>
        <v>8358.3333333333321</v>
      </c>
      <c r="AU20" s="410">
        <f t="shared" si="98"/>
        <v>8358.3333333333321</v>
      </c>
      <c r="AV20" s="410">
        <f t="shared" si="98"/>
        <v>8358.3333333333321</v>
      </c>
      <c r="AW20" s="410">
        <f t="shared" si="98"/>
        <v>8358.3333333333321</v>
      </c>
      <c r="AX20" s="410">
        <f t="shared" si="98"/>
        <v>8358.3333333333321</v>
      </c>
      <c r="AY20" s="410">
        <f t="shared" si="98"/>
        <v>8358.3333333333321</v>
      </c>
      <c r="AZ20" s="410">
        <f t="shared" si="98"/>
        <v>8358.3333333333321</v>
      </c>
      <c r="BA20" s="410">
        <f t="shared" si="98"/>
        <v>8358.3333333333321</v>
      </c>
      <c r="BB20" s="410">
        <f t="shared" si="98"/>
        <v>8358.3333333333321</v>
      </c>
      <c r="BC20" s="410">
        <f t="shared" si="98"/>
        <v>8358.3333333333321</v>
      </c>
      <c r="BD20" s="410">
        <f t="shared" si="98"/>
        <v>8358.3333333333321</v>
      </c>
      <c r="BE20" s="411"/>
      <c r="BF20" s="410">
        <f t="shared" si="99"/>
        <v>8358.3333333333321</v>
      </c>
      <c r="BG20" s="410">
        <f t="shared" si="99"/>
        <v>8358.3333333333321</v>
      </c>
      <c r="BH20" s="410">
        <f t="shared" si="99"/>
        <v>8358.3333333333321</v>
      </c>
      <c r="BI20" s="410">
        <f t="shared" si="99"/>
        <v>8358.3333333333321</v>
      </c>
      <c r="BJ20" s="410">
        <f t="shared" si="99"/>
        <v>8358.3333333333321</v>
      </c>
      <c r="BK20" s="410">
        <f t="shared" si="99"/>
        <v>8358.3333333333321</v>
      </c>
      <c r="BL20" s="410">
        <f t="shared" si="99"/>
        <v>8358.3333333333321</v>
      </c>
      <c r="BM20" s="410">
        <f t="shared" si="99"/>
        <v>8358.3333333333321</v>
      </c>
      <c r="BN20" s="410">
        <f t="shared" si="99"/>
        <v>8358.3333333333321</v>
      </c>
      <c r="BO20" s="410">
        <f t="shared" si="99"/>
        <v>8358.3333333333321</v>
      </c>
      <c r="BP20" s="410">
        <f t="shared" si="99"/>
        <v>8358.3333333333321</v>
      </c>
      <c r="BQ20" s="410">
        <f t="shared" si="99"/>
        <v>8358.3333333333321</v>
      </c>
      <c r="BR20" s="411"/>
      <c r="BS20" s="410">
        <f t="shared" si="100"/>
        <v>8358.3333333333321</v>
      </c>
      <c r="BT20" s="410">
        <f t="shared" si="100"/>
        <v>8358.3333333333321</v>
      </c>
      <c r="BU20" s="410">
        <f t="shared" si="100"/>
        <v>8358.3333333333321</v>
      </c>
      <c r="BV20" s="410">
        <f t="shared" si="100"/>
        <v>8358.3333333333321</v>
      </c>
      <c r="BW20" s="410">
        <f t="shared" si="100"/>
        <v>8358.3333333333321</v>
      </c>
      <c r="BX20" s="410">
        <f t="shared" si="100"/>
        <v>8358.3333333333321</v>
      </c>
      <c r="BY20" s="410">
        <f t="shared" si="100"/>
        <v>8358.3333333333321</v>
      </c>
      <c r="BZ20" s="410">
        <f t="shared" si="100"/>
        <v>8358.3333333333321</v>
      </c>
      <c r="CA20" s="410">
        <f t="shared" si="100"/>
        <v>8358.3333333333321</v>
      </c>
      <c r="CB20" s="410">
        <f t="shared" si="100"/>
        <v>8358.3333333333321</v>
      </c>
      <c r="CC20" s="410">
        <f t="shared" si="100"/>
        <v>8358.3333333333321</v>
      </c>
      <c r="CD20" s="410">
        <f t="shared" si="100"/>
        <v>8358.3333333333321</v>
      </c>
      <c r="CE20" s="411"/>
      <c r="CF20" s="410">
        <f t="shared" si="101"/>
        <v>8358.3333333333321</v>
      </c>
      <c r="CG20" s="410">
        <f t="shared" si="101"/>
        <v>8358.3333333333321</v>
      </c>
      <c r="CH20" s="410">
        <f t="shared" si="101"/>
        <v>8358.3333333333321</v>
      </c>
      <c r="CI20" s="410">
        <f t="shared" si="101"/>
        <v>8358.3333333333321</v>
      </c>
      <c r="CJ20" s="410">
        <f t="shared" si="101"/>
        <v>8358.3333333333321</v>
      </c>
      <c r="CK20" s="410">
        <f t="shared" si="101"/>
        <v>8358.3333333333321</v>
      </c>
      <c r="CL20" s="410">
        <f t="shared" si="101"/>
        <v>8358.3333333333321</v>
      </c>
      <c r="CM20" s="410">
        <f t="shared" si="101"/>
        <v>8358.3333333333321</v>
      </c>
      <c r="CN20" s="410">
        <f t="shared" si="101"/>
        <v>8358.3333333333321</v>
      </c>
      <c r="CO20" s="410">
        <f t="shared" si="101"/>
        <v>8358.3333333333321</v>
      </c>
      <c r="CP20" s="410">
        <f t="shared" si="101"/>
        <v>8358.3333333333321</v>
      </c>
      <c r="CQ20" s="410">
        <f t="shared" si="101"/>
        <v>8358.3333333333321</v>
      </c>
      <c r="CR20" s="411"/>
    </row>
    <row r="21" spans="1:96" ht="16">
      <c r="A21" s="619">
        <v>44927</v>
      </c>
      <c r="B21" s="620">
        <v>60000</v>
      </c>
      <c r="C21" s="627"/>
      <c r="D21" s="109"/>
      <c r="E21" s="291" t="s">
        <v>159</v>
      </c>
      <c r="F21" s="585">
        <f t="shared" si="102"/>
        <v>5900</v>
      </c>
      <c r="G21" s="414">
        <f t="shared" si="95"/>
        <v>5900</v>
      </c>
      <c r="H21" s="414">
        <f t="shared" si="95"/>
        <v>5900</v>
      </c>
      <c r="I21" s="414">
        <f t="shared" si="95"/>
        <v>5900</v>
      </c>
      <c r="J21" s="414">
        <f t="shared" si="95"/>
        <v>5900</v>
      </c>
      <c r="K21" s="414">
        <f t="shared" si="95"/>
        <v>5900</v>
      </c>
      <c r="L21" s="414">
        <f t="shared" si="95"/>
        <v>5900</v>
      </c>
      <c r="M21" s="414">
        <f t="shared" si="95"/>
        <v>5900</v>
      </c>
      <c r="N21" s="414">
        <f t="shared" si="95"/>
        <v>5900</v>
      </c>
      <c r="O21" s="414">
        <f t="shared" si="95"/>
        <v>5900</v>
      </c>
      <c r="P21" s="414">
        <f t="shared" si="95"/>
        <v>5900</v>
      </c>
      <c r="Q21" s="414">
        <f t="shared" si="95"/>
        <v>5900</v>
      </c>
      <c r="R21" s="411"/>
      <c r="S21" s="410">
        <f t="shared" si="103"/>
        <v>5900</v>
      </c>
      <c r="T21" s="410">
        <f t="shared" si="96"/>
        <v>5900</v>
      </c>
      <c r="U21" s="410">
        <f t="shared" si="96"/>
        <v>5900</v>
      </c>
      <c r="V21" s="410">
        <f t="shared" si="96"/>
        <v>5900</v>
      </c>
      <c r="W21" s="410">
        <f t="shared" si="96"/>
        <v>5900</v>
      </c>
      <c r="X21" s="410">
        <f t="shared" si="96"/>
        <v>5900</v>
      </c>
      <c r="Y21" s="410">
        <f t="shared" si="96"/>
        <v>5900</v>
      </c>
      <c r="Z21" s="410">
        <f t="shared" si="96"/>
        <v>5900</v>
      </c>
      <c r="AA21" s="410">
        <f t="shared" si="96"/>
        <v>5900</v>
      </c>
      <c r="AB21" s="410">
        <f t="shared" si="96"/>
        <v>5900</v>
      </c>
      <c r="AC21" s="410">
        <f t="shared" si="96"/>
        <v>5900</v>
      </c>
      <c r="AD21" s="410">
        <f t="shared" si="96"/>
        <v>5900</v>
      </c>
      <c r="AE21" s="411"/>
      <c r="AF21" s="410">
        <f t="shared" si="97"/>
        <v>5900</v>
      </c>
      <c r="AG21" s="410">
        <f t="shared" si="97"/>
        <v>5900</v>
      </c>
      <c r="AH21" s="410">
        <f t="shared" si="97"/>
        <v>5900</v>
      </c>
      <c r="AI21" s="410">
        <f t="shared" si="97"/>
        <v>5900</v>
      </c>
      <c r="AJ21" s="410">
        <f t="shared" si="97"/>
        <v>5900</v>
      </c>
      <c r="AK21" s="410">
        <f t="shared" si="97"/>
        <v>5900</v>
      </c>
      <c r="AL21" s="410">
        <f t="shared" si="97"/>
        <v>5900</v>
      </c>
      <c r="AM21" s="410">
        <f t="shared" si="97"/>
        <v>5900</v>
      </c>
      <c r="AN21" s="410">
        <f t="shared" si="97"/>
        <v>5900</v>
      </c>
      <c r="AO21" s="410">
        <f t="shared" si="97"/>
        <v>5900</v>
      </c>
      <c r="AP21" s="410">
        <f t="shared" si="97"/>
        <v>5900</v>
      </c>
      <c r="AQ21" s="410">
        <f t="shared" si="97"/>
        <v>5900</v>
      </c>
      <c r="AR21" s="411"/>
      <c r="AS21" s="410">
        <f t="shared" si="98"/>
        <v>5900</v>
      </c>
      <c r="AT21" s="410">
        <f t="shared" si="98"/>
        <v>5900</v>
      </c>
      <c r="AU21" s="410">
        <f t="shared" si="98"/>
        <v>5900</v>
      </c>
      <c r="AV21" s="410">
        <f t="shared" si="98"/>
        <v>5900</v>
      </c>
      <c r="AW21" s="410">
        <f t="shared" si="98"/>
        <v>5900</v>
      </c>
      <c r="AX21" s="410">
        <f t="shared" si="98"/>
        <v>5900</v>
      </c>
      <c r="AY21" s="410">
        <f t="shared" si="98"/>
        <v>5900</v>
      </c>
      <c r="AZ21" s="410">
        <f t="shared" si="98"/>
        <v>5900</v>
      </c>
      <c r="BA21" s="410">
        <f t="shared" si="98"/>
        <v>5900</v>
      </c>
      <c r="BB21" s="410">
        <f t="shared" si="98"/>
        <v>5900</v>
      </c>
      <c r="BC21" s="410">
        <f t="shared" si="98"/>
        <v>5900</v>
      </c>
      <c r="BD21" s="410">
        <f t="shared" si="98"/>
        <v>5900</v>
      </c>
      <c r="BE21" s="411"/>
      <c r="BF21" s="410">
        <f t="shared" si="99"/>
        <v>5900</v>
      </c>
      <c r="BG21" s="410">
        <f t="shared" si="99"/>
        <v>5900</v>
      </c>
      <c r="BH21" s="410">
        <f t="shared" si="99"/>
        <v>5900</v>
      </c>
      <c r="BI21" s="410">
        <f t="shared" si="99"/>
        <v>5900</v>
      </c>
      <c r="BJ21" s="410">
        <f t="shared" si="99"/>
        <v>5900</v>
      </c>
      <c r="BK21" s="410">
        <f t="shared" si="99"/>
        <v>5900</v>
      </c>
      <c r="BL21" s="410">
        <f t="shared" si="99"/>
        <v>5900</v>
      </c>
      <c r="BM21" s="410">
        <f t="shared" si="99"/>
        <v>5900</v>
      </c>
      <c r="BN21" s="410">
        <f t="shared" si="99"/>
        <v>5900</v>
      </c>
      <c r="BO21" s="410">
        <f t="shared" si="99"/>
        <v>5900</v>
      </c>
      <c r="BP21" s="410">
        <f t="shared" si="99"/>
        <v>5900</v>
      </c>
      <c r="BQ21" s="410">
        <f t="shared" si="99"/>
        <v>5900</v>
      </c>
      <c r="BR21" s="411"/>
      <c r="BS21" s="410">
        <f t="shared" si="100"/>
        <v>5900</v>
      </c>
      <c r="BT21" s="410">
        <f t="shared" si="100"/>
        <v>5900</v>
      </c>
      <c r="BU21" s="410">
        <f t="shared" si="100"/>
        <v>5900</v>
      </c>
      <c r="BV21" s="410">
        <f t="shared" si="100"/>
        <v>5900</v>
      </c>
      <c r="BW21" s="410">
        <f t="shared" si="100"/>
        <v>5900</v>
      </c>
      <c r="BX21" s="410">
        <f t="shared" si="100"/>
        <v>5900</v>
      </c>
      <c r="BY21" s="410">
        <f t="shared" si="100"/>
        <v>5900</v>
      </c>
      <c r="BZ21" s="410">
        <f t="shared" si="100"/>
        <v>5900</v>
      </c>
      <c r="CA21" s="410">
        <f t="shared" si="100"/>
        <v>5900</v>
      </c>
      <c r="CB21" s="410">
        <f t="shared" si="100"/>
        <v>5900</v>
      </c>
      <c r="CC21" s="410">
        <f t="shared" si="100"/>
        <v>5900</v>
      </c>
      <c r="CD21" s="410">
        <f t="shared" si="100"/>
        <v>5900</v>
      </c>
      <c r="CE21" s="411"/>
      <c r="CF21" s="410">
        <f t="shared" si="101"/>
        <v>5900</v>
      </c>
      <c r="CG21" s="410">
        <f t="shared" si="101"/>
        <v>5900</v>
      </c>
      <c r="CH21" s="410">
        <f t="shared" si="101"/>
        <v>5900</v>
      </c>
      <c r="CI21" s="410">
        <f t="shared" si="101"/>
        <v>5900</v>
      </c>
      <c r="CJ21" s="410">
        <f t="shared" si="101"/>
        <v>5900</v>
      </c>
      <c r="CK21" s="410">
        <f t="shared" si="101"/>
        <v>5900</v>
      </c>
      <c r="CL21" s="410">
        <f t="shared" si="101"/>
        <v>5900</v>
      </c>
      <c r="CM21" s="410">
        <f t="shared" si="101"/>
        <v>5900</v>
      </c>
      <c r="CN21" s="410">
        <f t="shared" si="101"/>
        <v>5900</v>
      </c>
      <c r="CO21" s="410">
        <f t="shared" si="101"/>
        <v>5900</v>
      </c>
      <c r="CP21" s="410">
        <f t="shared" si="101"/>
        <v>5900</v>
      </c>
      <c r="CQ21" s="410">
        <f t="shared" si="101"/>
        <v>5900</v>
      </c>
      <c r="CR21" s="411"/>
    </row>
    <row r="22" spans="1:96" ht="16">
      <c r="A22" s="619">
        <v>45108</v>
      </c>
      <c r="B22" s="620">
        <v>60000</v>
      </c>
      <c r="C22" s="627"/>
      <c r="D22" s="109"/>
      <c r="E22" s="291" t="s">
        <v>159</v>
      </c>
      <c r="F22" s="585">
        <f t="shared" si="102"/>
        <v>5900</v>
      </c>
      <c r="G22" s="414">
        <f t="shared" si="95"/>
        <v>5900</v>
      </c>
      <c r="H22" s="414">
        <f t="shared" si="95"/>
        <v>5900</v>
      </c>
      <c r="I22" s="414">
        <f t="shared" si="95"/>
        <v>5900</v>
      </c>
      <c r="J22" s="414">
        <f t="shared" si="95"/>
        <v>5900</v>
      </c>
      <c r="K22" s="414">
        <f t="shared" si="95"/>
        <v>5900</v>
      </c>
      <c r="L22" s="414">
        <f t="shared" si="95"/>
        <v>5900</v>
      </c>
      <c r="M22" s="414">
        <f t="shared" si="95"/>
        <v>5900</v>
      </c>
      <c r="N22" s="414">
        <f t="shared" si="95"/>
        <v>5900</v>
      </c>
      <c r="O22" s="414">
        <f t="shared" si="95"/>
        <v>5900</v>
      </c>
      <c r="P22" s="414">
        <f t="shared" si="95"/>
        <v>5900</v>
      </c>
      <c r="Q22" s="414">
        <f t="shared" si="95"/>
        <v>5900</v>
      </c>
      <c r="R22" s="411"/>
      <c r="S22" s="410">
        <f t="shared" si="103"/>
        <v>5900</v>
      </c>
      <c r="T22" s="410">
        <f t="shared" si="96"/>
        <v>5900</v>
      </c>
      <c r="U22" s="410">
        <f t="shared" si="96"/>
        <v>5900</v>
      </c>
      <c r="V22" s="410">
        <f t="shared" si="96"/>
        <v>5900</v>
      </c>
      <c r="W22" s="410">
        <f t="shared" si="96"/>
        <v>5900</v>
      </c>
      <c r="X22" s="410">
        <f t="shared" si="96"/>
        <v>5900</v>
      </c>
      <c r="Y22" s="410">
        <f t="shared" si="96"/>
        <v>5900</v>
      </c>
      <c r="Z22" s="410">
        <f t="shared" si="96"/>
        <v>5900</v>
      </c>
      <c r="AA22" s="410">
        <f t="shared" si="96"/>
        <v>5900</v>
      </c>
      <c r="AB22" s="410">
        <f t="shared" si="96"/>
        <v>5900</v>
      </c>
      <c r="AC22" s="410">
        <f t="shared" si="96"/>
        <v>5900</v>
      </c>
      <c r="AD22" s="410">
        <f t="shared" si="96"/>
        <v>5900</v>
      </c>
      <c r="AE22" s="411"/>
      <c r="AF22" s="410">
        <f t="shared" si="97"/>
        <v>5900</v>
      </c>
      <c r="AG22" s="410">
        <f t="shared" si="97"/>
        <v>5900</v>
      </c>
      <c r="AH22" s="410">
        <f t="shared" si="97"/>
        <v>5900</v>
      </c>
      <c r="AI22" s="410">
        <f t="shared" si="97"/>
        <v>5900</v>
      </c>
      <c r="AJ22" s="410">
        <f t="shared" si="97"/>
        <v>5900</v>
      </c>
      <c r="AK22" s="410">
        <f t="shared" si="97"/>
        <v>5900</v>
      </c>
      <c r="AL22" s="410">
        <f t="shared" si="97"/>
        <v>5900</v>
      </c>
      <c r="AM22" s="410">
        <f t="shared" si="97"/>
        <v>5900</v>
      </c>
      <c r="AN22" s="410">
        <f t="shared" si="97"/>
        <v>5900</v>
      </c>
      <c r="AO22" s="410">
        <f t="shared" si="97"/>
        <v>5900</v>
      </c>
      <c r="AP22" s="410">
        <f t="shared" si="97"/>
        <v>5900</v>
      </c>
      <c r="AQ22" s="410">
        <f t="shared" si="97"/>
        <v>5900</v>
      </c>
      <c r="AR22" s="411"/>
      <c r="AS22" s="410">
        <f t="shared" si="98"/>
        <v>5900</v>
      </c>
      <c r="AT22" s="410">
        <f t="shared" si="98"/>
        <v>5900</v>
      </c>
      <c r="AU22" s="410">
        <f t="shared" si="98"/>
        <v>5900</v>
      </c>
      <c r="AV22" s="410">
        <f t="shared" si="98"/>
        <v>5900</v>
      </c>
      <c r="AW22" s="410">
        <f t="shared" si="98"/>
        <v>5900</v>
      </c>
      <c r="AX22" s="410">
        <f t="shared" si="98"/>
        <v>5900</v>
      </c>
      <c r="AY22" s="410">
        <f t="shared" si="98"/>
        <v>5900</v>
      </c>
      <c r="AZ22" s="410">
        <f t="shared" si="98"/>
        <v>5900</v>
      </c>
      <c r="BA22" s="410">
        <f t="shared" si="98"/>
        <v>5900</v>
      </c>
      <c r="BB22" s="410">
        <f t="shared" si="98"/>
        <v>5900</v>
      </c>
      <c r="BC22" s="410">
        <f t="shared" si="98"/>
        <v>5900</v>
      </c>
      <c r="BD22" s="410">
        <f t="shared" si="98"/>
        <v>5900</v>
      </c>
      <c r="BE22" s="411"/>
      <c r="BF22" s="410">
        <f t="shared" si="99"/>
        <v>5900</v>
      </c>
      <c r="BG22" s="410">
        <f t="shared" si="99"/>
        <v>5900</v>
      </c>
      <c r="BH22" s="410">
        <f t="shared" si="99"/>
        <v>5900</v>
      </c>
      <c r="BI22" s="410">
        <f t="shared" si="99"/>
        <v>5900</v>
      </c>
      <c r="BJ22" s="410">
        <f t="shared" si="99"/>
        <v>5900</v>
      </c>
      <c r="BK22" s="410">
        <f t="shared" si="99"/>
        <v>5900</v>
      </c>
      <c r="BL22" s="410">
        <f t="shared" si="99"/>
        <v>5900</v>
      </c>
      <c r="BM22" s="410">
        <f t="shared" si="99"/>
        <v>5900</v>
      </c>
      <c r="BN22" s="410">
        <f t="shared" si="99"/>
        <v>5900</v>
      </c>
      <c r="BO22" s="410">
        <f t="shared" si="99"/>
        <v>5900</v>
      </c>
      <c r="BP22" s="410">
        <f t="shared" si="99"/>
        <v>5900</v>
      </c>
      <c r="BQ22" s="410">
        <f t="shared" si="99"/>
        <v>5900</v>
      </c>
      <c r="BR22" s="411"/>
      <c r="BS22" s="410">
        <f t="shared" si="100"/>
        <v>5900</v>
      </c>
      <c r="BT22" s="410">
        <f t="shared" si="100"/>
        <v>5900</v>
      </c>
      <c r="BU22" s="410">
        <f t="shared" si="100"/>
        <v>5900</v>
      </c>
      <c r="BV22" s="410">
        <f t="shared" si="100"/>
        <v>5900</v>
      </c>
      <c r="BW22" s="410">
        <f t="shared" si="100"/>
        <v>5900</v>
      </c>
      <c r="BX22" s="410">
        <f t="shared" si="100"/>
        <v>5900</v>
      </c>
      <c r="BY22" s="410">
        <f t="shared" si="100"/>
        <v>5900</v>
      </c>
      <c r="BZ22" s="410">
        <f t="shared" si="100"/>
        <v>5900</v>
      </c>
      <c r="CA22" s="410">
        <f t="shared" si="100"/>
        <v>5900</v>
      </c>
      <c r="CB22" s="410">
        <f t="shared" si="100"/>
        <v>5900</v>
      </c>
      <c r="CC22" s="410">
        <f t="shared" si="100"/>
        <v>5900</v>
      </c>
      <c r="CD22" s="410">
        <f t="shared" si="100"/>
        <v>5900</v>
      </c>
      <c r="CE22" s="411"/>
      <c r="CF22" s="410">
        <f t="shared" si="101"/>
        <v>5900</v>
      </c>
      <c r="CG22" s="410">
        <f t="shared" si="101"/>
        <v>5900</v>
      </c>
      <c r="CH22" s="410">
        <f t="shared" si="101"/>
        <v>5900</v>
      </c>
      <c r="CI22" s="410">
        <f t="shared" si="101"/>
        <v>5900</v>
      </c>
      <c r="CJ22" s="410">
        <f t="shared" si="101"/>
        <v>5900</v>
      </c>
      <c r="CK22" s="410">
        <f t="shared" si="101"/>
        <v>5900</v>
      </c>
      <c r="CL22" s="410">
        <f t="shared" si="101"/>
        <v>5900</v>
      </c>
      <c r="CM22" s="410">
        <f t="shared" si="101"/>
        <v>5900</v>
      </c>
      <c r="CN22" s="410">
        <f t="shared" si="101"/>
        <v>5900</v>
      </c>
      <c r="CO22" s="410">
        <f t="shared" si="101"/>
        <v>5900</v>
      </c>
      <c r="CP22" s="410">
        <f t="shared" si="101"/>
        <v>5900</v>
      </c>
      <c r="CQ22" s="410">
        <f t="shared" si="101"/>
        <v>5900</v>
      </c>
      <c r="CR22" s="411"/>
    </row>
    <row r="23" spans="1:96" ht="16">
      <c r="A23" s="619">
        <v>45292</v>
      </c>
      <c r="B23" s="620">
        <v>65000</v>
      </c>
      <c r="C23" s="627"/>
      <c r="D23" s="109"/>
      <c r="E23" s="291" t="s">
        <v>159</v>
      </c>
      <c r="F23" s="585">
        <f t="shared" si="102"/>
        <v>6391.666666666667</v>
      </c>
      <c r="G23" s="414">
        <f t="shared" si="95"/>
        <v>6391.666666666667</v>
      </c>
      <c r="H23" s="414">
        <f t="shared" si="95"/>
        <v>6391.666666666667</v>
      </c>
      <c r="I23" s="414">
        <f t="shared" si="95"/>
        <v>6391.666666666667</v>
      </c>
      <c r="J23" s="414">
        <f t="shared" si="95"/>
        <v>6391.666666666667</v>
      </c>
      <c r="K23" s="414">
        <f t="shared" si="95"/>
        <v>6391.666666666667</v>
      </c>
      <c r="L23" s="414">
        <f t="shared" si="95"/>
        <v>6391.666666666667</v>
      </c>
      <c r="M23" s="414">
        <f t="shared" si="95"/>
        <v>6391.666666666667</v>
      </c>
      <c r="N23" s="414">
        <f t="shared" si="95"/>
        <v>6391.666666666667</v>
      </c>
      <c r="O23" s="414">
        <f t="shared" si="95"/>
        <v>6391.666666666667</v>
      </c>
      <c r="P23" s="414">
        <f t="shared" si="95"/>
        <v>6391.666666666667</v>
      </c>
      <c r="Q23" s="414">
        <f t="shared" si="95"/>
        <v>6391.666666666667</v>
      </c>
      <c r="R23" s="411"/>
      <c r="S23" s="410">
        <f t="shared" si="103"/>
        <v>6391.666666666667</v>
      </c>
      <c r="T23" s="410">
        <f t="shared" si="96"/>
        <v>6391.666666666667</v>
      </c>
      <c r="U23" s="410">
        <f t="shared" si="96"/>
        <v>6391.666666666667</v>
      </c>
      <c r="V23" s="410">
        <f t="shared" si="96"/>
        <v>6391.666666666667</v>
      </c>
      <c r="W23" s="410">
        <f t="shared" si="96"/>
        <v>6391.666666666667</v>
      </c>
      <c r="X23" s="410">
        <f t="shared" si="96"/>
        <v>6391.666666666667</v>
      </c>
      <c r="Y23" s="410">
        <f t="shared" si="96"/>
        <v>6391.666666666667</v>
      </c>
      <c r="Z23" s="410">
        <f t="shared" si="96"/>
        <v>6391.666666666667</v>
      </c>
      <c r="AA23" s="410">
        <f t="shared" si="96"/>
        <v>6391.666666666667</v>
      </c>
      <c r="AB23" s="410">
        <f t="shared" si="96"/>
        <v>6391.666666666667</v>
      </c>
      <c r="AC23" s="410">
        <f t="shared" si="96"/>
        <v>6391.666666666667</v>
      </c>
      <c r="AD23" s="410">
        <f t="shared" si="96"/>
        <v>6391.666666666667</v>
      </c>
      <c r="AE23" s="411"/>
      <c r="AF23" s="410">
        <f t="shared" si="97"/>
        <v>6391.666666666667</v>
      </c>
      <c r="AG23" s="410">
        <f t="shared" si="97"/>
        <v>6391.666666666667</v>
      </c>
      <c r="AH23" s="410">
        <f t="shared" si="97"/>
        <v>6391.666666666667</v>
      </c>
      <c r="AI23" s="410">
        <f t="shared" si="97"/>
        <v>6391.666666666667</v>
      </c>
      <c r="AJ23" s="410">
        <f t="shared" si="97"/>
        <v>6391.666666666667</v>
      </c>
      <c r="AK23" s="410">
        <f t="shared" si="97"/>
        <v>6391.666666666667</v>
      </c>
      <c r="AL23" s="410">
        <f t="shared" si="97"/>
        <v>6391.666666666667</v>
      </c>
      <c r="AM23" s="410">
        <f t="shared" si="97"/>
        <v>6391.666666666667</v>
      </c>
      <c r="AN23" s="410">
        <f t="shared" si="97"/>
        <v>6391.666666666667</v>
      </c>
      <c r="AO23" s="410">
        <f t="shared" si="97"/>
        <v>6391.666666666667</v>
      </c>
      <c r="AP23" s="410">
        <f t="shared" si="97"/>
        <v>6391.666666666667</v>
      </c>
      <c r="AQ23" s="410">
        <f t="shared" si="97"/>
        <v>6391.666666666667</v>
      </c>
      <c r="AR23" s="411"/>
      <c r="AS23" s="410">
        <f t="shared" si="98"/>
        <v>6391.666666666667</v>
      </c>
      <c r="AT23" s="410">
        <f t="shared" si="98"/>
        <v>6391.666666666667</v>
      </c>
      <c r="AU23" s="410">
        <f t="shared" si="98"/>
        <v>6391.666666666667</v>
      </c>
      <c r="AV23" s="410">
        <f t="shared" si="98"/>
        <v>6391.666666666667</v>
      </c>
      <c r="AW23" s="410">
        <f t="shared" si="98"/>
        <v>6391.666666666667</v>
      </c>
      <c r="AX23" s="410">
        <f t="shared" si="98"/>
        <v>6391.666666666667</v>
      </c>
      <c r="AY23" s="410">
        <f t="shared" si="98"/>
        <v>6391.666666666667</v>
      </c>
      <c r="AZ23" s="410">
        <f t="shared" si="98"/>
        <v>6391.666666666667</v>
      </c>
      <c r="BA23" s="410">
        <f t="shared" si="98"/>
        <v>6391.666666666667</v>
      </c>
      <c r="BB23" s="410">
        <f t="shared" si="98"/>
        <v>6391.666666666667</v>
      </c>
      <c r="BC23" s="410">
        <f t="shared" si="98"/>
        <v>6391.666666666667</v>
      </c>
      <c r="BD23" s="410">
        <f t="shared" si="98"/>
        <v>6391.666666666667</v>
      </c>
      <c r="BE23" s="411"/>
      <c r="BF23" s="410">
        <f t="shared" si="99"/>
        <v>6391.666666666667</v>
      </c>
      <c r="BG23" s="410">
        <f t="shared" si="99"/>
        <v>6391.666666666667</v>
      </c>
      <c r="BH23" s="410">
        <f t="shared" si="99"/>
        <v>6391.666666666667</v>
      </c>
      <c r="BI23" s="410">
        <f t="shared" si="99"/>
        <v>6391.666666666667</v>
      </c>
      <c r="BJ23" s="410">
        <f t="shared" si="99"/>
        <v>6391.666666666667</v>
      </c>
      <c r="BK23" s="410">
        <f t="shared" si="99"/>
        <v>6391.666666666667</v>
      </c>
      <c r="BL23" s="410">
        <f t="shared" si="99"/>
        <v>6391.666666666667</v>
      </c>
      <c r="BM23" s="410">
        <f t="shared" si="99"/>
        <v>6391.666666666667</v>
      </c>
      <c r="BN23" s="410">
        <f t="shared" si="99"/>
        <v>6391.666666666667</v>
      </c>
      <c r="BO23" s="410">
        <f t="shared" si="99"/>
        <v>6391.666666666667</v>
      </c>
      <c r="BP23" s="410">
        <f t="shared" si="99"/>
        <v>6391.666666666667</v>
      </c>
      <c r="BQ23" s="410">
        <f t="shared" si="99"/>
        <v>6391.666666666667</v>
      </c>
      <c r="BR23" s="411"/>
      <c r="BS23" s="410">
        <f t="shared" si="100"/>
        <v>6391.666666666667</v>
      </c>
      <c r="BT23" s="410">
        <f t="shared" si="100"/>
        <v>6391.666666666667</v>
      </c>
      <c r="BU23" s="410">
        <f t="shared" si="100"/>
        <v>6391.666666666667</v>
      </c>
      <c r="BV23" s="410">
        <f t="shared" si="100"/>
        <v>6391.666666666667</v>
      </c>
      <c r="BW23" s="410">
        <f t="shared" si="100"/>
        <v>6391.666666666667</v>
      </c>
      <c r="BX23" s="410">
        <f t="shared" si="100"/>
        <v>6391.666666666667</v>
      </c>
      <c r="BY23" s="410">
        <f t="shared" si="100"/>
        <v>6391.666666666667</v>
      </c>
      <c r="BZ23" s="410">
        <f t="shared" si="100"/>
        <v>6391.666666666667</v>
      </c>
      <c r="CA23" s="410">
        <f t="shared" si="100"/>
        <v>6391.666666666667</v>
      </c>
      <c r="CB23" s="410">
        <f t="shared" si="100"/>
        <v>6391.666666666667</v>
      </c>
      <c r="CC23" s="410">
        <f t="shared" si="100"/>
        <v>6391.666666666667</v>
      </c>
      <c r="CD23" s="410">
        <f t="shared" si="100"/>
        <v>6391.666666666667</v>
      </c>
      <c r="CE23" s="411"/>
      <c r="CF23" s="410">
        <f t="shared" si="101"/>
        <v>6391.666666666667</v>
      </c>
      <c r="CG23" s="410">
        <f t="shared" si="101"/>
        <v>6391.666666666667</v>
      </c>
      <c r="CH23" s="410">
        <f t="shared" si="101"/>
        <v>6391.666666666667</v>
      </c>
      <c r="CI23" s="410">
        <f t="shared" si="101"/>
        <v>6391.666666666667</v>
      </c>
      <c r="CJ23" s="410">
        <f t="shared" si="101"/>
        <v>6391.666666666667</v>
      </c>
      <c r="CK23" s="410">
        <f t="shared" si="101"/>
        <v>6391.666666666667</v>
      </c>
      <c r="CL23" s="410">
        <f t="shared" si="101"/>
        <v>6391.666666666667</v>
      </c>
      <c r="CM23" s="410">
        <f t="shared" si="101"/>
        <v>6391.666666666667</v>
      </c>
      <c r="CN23" s="410">
        <f t="shared" si="101"/>
        <v>6391.666666666667</v>
      </c>
      <c r="CO23" s="410">
        <f t="shared" si="101"/>
        <v>6391.666666666667</v>
      </c>
      <c r="CP23" s="410">
        <f t="shared" si="101"/>
        <v>6391.666666666667</v>
      </c>
      <c r="CQ23" s="410">
        <f t="shared" si="101"/>
        <v>6391.666666666667</v>
      </c>
      <c r="CR23" s="411"/>
    </row>
    <row r="24" spans="1:96" ht="16">
      <c r="A24" s="619">
        <v>45292</v>
      </c>
      <c r="B24" s="620">
        <v>65000</v>
      </c>
      <c r="C24" s="627"/>
      <c r="D24" s="109"/>
      <c r="E24" s="291" t="s">
        <v>159</v>
      </c>
      <c r="F24" s="585">
        <f t="shared" si="102"/>
        <v>6391.666666666667</v>
      </c>
      <c r="G24" s="414">
        <f t="shared" si="95"/>
        <v>6391.666666666667</v>
      </c>
      <c r="H24" s="414">
        <f t="shared" si="95"/>
        <v>6391.666666666667</v>
      </c>
      <c r="I24" s="414">
        <f t="shared" si="95"/>
        <v>6391.666666666667</v>
      </c>
      <c r="J24" s="414">
        <f t="shared" si="95"/>
        <v>6391.666666666667</v>
      </c>
      <c r="K24" s="414">
        <f t="shared" si="95"/>
        <v>6391.666666666667</v>
      </c>
      <c r="L24" s="414">
        <f t="shared" si="95"/>
        <v>6391.666666666667</v>
      </c>
      <c r="M24" s="414">
        <f t="shared" si="95"/>
        <v>6391.666666666667</v>
      </c>
      <c r="N24" s="414">
        <f t="shared" si="95"/>
        <v>6391.666666666667</v>
      </c>
      <c r="O24" s="414">
        <f t="shared" si="95"/>
        <v>6391.666666666667</v>
      </c>
      <c r="P24" s="414">
        <f t="shared" si="95"/>
        <v>6391.666666666667</v>
      </c>
      <c r="Q24" s="414">
        <f t="shared" si="95"/>
        <v>6391.666666666667</v>
      </c>
      <c r="R24" s="411"/>
      <c r="S24" s="410">
        <f t="shared" si="103"/>
        <v>6391.666666666667</v>
      </c>
      <c r="T24" s="410">
        <f t="shared" si="96"/>
        <v>6391.666666666667</v>
      </c>
      <c r="U24" s="410">
        <f t="shared" si="96"/>
        <v>6391.666666666667</v>
      </c>
      <c r="V24" s="410">
        <f t="shared" si="96"/>
        <v>6391.666666666667</v>
      </c>
      <c r="W24" s="410">
        <f t="shared" si="96"/>
        <v>6391.666666666667</v>
      </c>
      <c r="X24" s="410">
        <f t="shared" si="96"/>
        <v>6391.666666666667</v>
      </c>
      <c r="Y24" s="410">
        <f t="shared" si="96"/>
        <v>6391.666666666667</v>
      </c>
      <c r="Z24" s="410">
        <f t="shared" si="96"/>
        <v>6391.666666666667</v>
      </c>
      <c r="AA24" s="410">
        <f t="shared" si="96"/>
        <v>6391.666666666667</v>
      </c>
      <c r="AB24" s="410">
        <f t="shared" si="96"/>
        <v>6391.666666666667</v>
      </c>
      <c r="AC24" s="410">
        <f t="shared" si="96"/>
        <v>6391.666666666667</v>
      </c>
      <c r="AD24" s="410">
        <f t="shared" si="96"/>
        <v>6391.666666666667</v>
      </c>
      <c r="AE24" s="411"/>
      <c r="AF24" s="410">
        <f t="shared" si="97"/>
        <v>6391.666666666667</v>
      </c>
      <c r="AG24" s="410">
        <f t="shared" si="97"/>
        <v>6391.666666666667</v>
      </c>
      <c r="AH24" s="410">
        <f t="shared" si="97"/>
        <v>6391.666666666667</v>
      </c>
      <c r="AI24" s="410">
        <f t="shared" si="97"/>
        <v>6391.666666666667</v>
      </c>
      <c r="AJ24" s="410">
        <f t="shared" si="97"/>
        <v>6391.666666666667</v>
      </c>
      <c r="AK24" s="410">
        <f t="shared" si="97"/>
        <v>6391.666666666667</v>
      </c>
      <c r="AL24" s="410">
        <f t="shared" si="97"/>
        <v>6391.666666666667</v>
      </c>
      <c r="AM24" s="410">
        <f t="shared" si="97"/>
        <v>6391.666666666667</v>
      </c>
      <c r="AN24" s="410">
        <f t="shared" si="97"/>
        <v>6391.666666666667</v>
      </c>
      <c r="AO24" s="410">
        <f t="shared" si="97"/>
        <v>6391.666666666667</v>
      </c>
      <c r="AP24" s="410">
        <f t="shared" si="97"/>
        <v>6391.666666666667</v>
      </c>
      <c r="AQ24" s="410">
        <f t="shared" si="97"/>
        <v>6391.666666666667</v>
      </c>
      <c r="AR24" s="411"/>
      <c r="AS24" s="410">
        <f t="shared" si="98"/>
        <v>6391.666666666667</v>
      </c>
      <c r="AT24" s="410">
        <f t="shared" si="98"/>
        <v>6391.666666666667</v>
      </c>
      <c r="AU24" s="410">
        <f t="shared" si="98"/>
        <v>6391.666666666667</v>
      </c>
      <c r="AV24" s="410">
        <f t="shared" si="98"/>
        <v>6391.666666666667</v>
      </c>
      <c r="AW24" s="410">
        <f t="shared" si="98"/>
        <v>6391.666666666667</v>
      </c>
      <c r="AX24" s="410">
        <f t="shared" si="98"/>
        <v>6391.666666666667</v>
      </c>
      <c r="AY24" s="410">
        <f t="shared" si="98"/>
        <v>6391.666666666667</v>
      </c>
      <c r="AZ24" s="410">
        <f t="shared" si="98"/>
        <v>6391.666666666667</v>
      </c>
      <c r="BA24" s="410">
        <f t="shared" si="98"/>
        <v>6391.666666666667</v>
      </c>
      <c r="BB24" s="410">
        <f t="shared" si="98"/>
        <v>6391.666666666667</v>
      </c>
      <c r="BC24" s="410">
        <f t="shared" si="98"/>
        <v>6391.666666666667</v>
      </c>
      <c r="BD24" s="410">
        <f t="shared" si="98"/>
        <v>6391.666666666667</v>
      </c>
      <c r="BE24" s="411"/>
      <c r="BF24" s="410">
        <f t="shared" si="99"/>
        <v>6391.666666666667</v>
      </c>
      <c r="BG24" s="410">
        <f t="shared" si="99"/>
        <v>6391.666666666667</v>
      </c>
      <c r="BH24" s="410">
        <f t="shared" si="99"/>
        <v>6391.666666666667</v>
      </c>
      <c r="BI24" s="410">
        <f t="shared" si="99"/>
        <v>6391.666666666667</v>
      </c>
      <c r="BJ24" s="410">
        <f t="shared" si="99"/>
        <v>6391.666666666667</v>
      </c>
      <c r="BK24" s="410">
        <f t="shared" si="99"/>
        <v>6391.666666666667</v>
      </c>
      <c r="BL24" s="410">
        <f t="shared" si="99"/>
        <v>6391.666666666667</v>
      </c>
      <c r="BM24" s="410">
        <f t="shared" si="99"/>
        <v>6391.666666666667</v>
      </c>
      <c r="BN24" s="410">
        <f t="shared" si="99"/>
        <v>6391.666666666667</v>
      </c>
      <c r="BO24" s="410">
        <f t="shared" si="99"/>
        <v>6391.666666666667</v>
      </c>
      <c r="BP24" s="410">
        <f t="shared" si="99"/>
        <v>6391.666666666667</v>
      </c>
      <c r="BQ24" s="410">
        <f t="shared" si="99"/>
        <v>6391.666666666667</v>
      </c>
      <c r="BR24" s="411"/>
      <c r="BS24" s="410">
        <f t="shared" si="100"/>
        <v>6391.666666666667</v>
      </c>
      <c r="BT24" s="410">
        <f t="shared" si="100"/>
        <v>6391.666666666667</v>
      </c>
      <c r="BU24" s="410">
        <f t="shared" si="100"/>
        <v>6391.666666666667</v>
      </c>
      <c r="BV24" s="410">
        <f t="shared" si="100"/>
        <v>6391.666666666667</v>
      </c>
      <c r="BW24" s="410">
        <f t="shared" si="100"/>
        <v>6391.666666666667</v>
      </c>
      <c r="BX24" s="410">
        <f t="shared" si="100"/>
        <v>6391.666666666667</v>
      </c>
      <c r="BY24" s="410">
        <f t="shared" si="100"/>
        <v>6391.666666666667</v>
      </c>
      <c r="BZ24" s="410">
        <f t="shared" si="100"/>
        <v>6391.666666666667</v>
      </c>
      <c r="CA24" s="410">
        <f t="shared" si="100"/>
        <v>6391.666666666667</v>
      </c>
      <c r="CB24" s="410">
        <f t="shared" si="100"/>
        <v>6391.666666666667</v>
      </c>
      <c r="CC24" s="410">
        <f t="shared" si="100"/>
        <v>6391.666666666667</v>
      </c>
      <c r="CD24" s="410">
        <f t="shared" si="100"/>
        <v>6391.666666666667</v>
      </c>
      <c r="CE24" s="411"/>
      <c r="CF24" s="410">
        <f t="shared" si="101"/>
        <v>6391.666666666667</v>
      </c>
      <c r="CG24" s="410">
        <f t="shared" si="101"/>
        <v>6391.666666666667</v>
      </c>
      <c r="CH24" s="410">
        <f t="shared" si="101"/>
        <v>6391.666666666667</v>
      </c>
      <c r="CI24" s="410">
        <f t="shared" si="101"/>
        <v>6391.666666666667</v>
      </c>
      <c r="CJ24" s="410">
        <f t="shared" si="101"/>
        <v>6391.666666666667</v>
      </c>
      <c r="CK24" s="410">
        <f t="shared" si="101"/>
        <v>6391.666666666667</v>
      </c>
      <c r="CL24" s="410">
        <f t="shared" si="101"/>
        <v>6391.666666666667</v>
      </c>
      <c r="CM24" s="410">
        <f t="shared" si="101"/>
        <v>6391.666666666667</v>
      </c>
      <c r="CN24" s="410">
        <f t="shared" si="101"/>
        <v>6391.666666666667</v>
      </c>
      <c r="CO24" s="410">
        <f t="shared" si="101"/>
        <v>6391.666666666667</v>
      </c>
      <c r="CP24" s="410">
        <f t="shared" si="101"/>
        <v>6391.666666666667</v>
      </c>
      <c r="CQ24" s="410">
        <f t="shared" si="101"/>
        <v>6391.666666666667</v>
      </c>
      <c r="CR24" s="411"/>
    </row>
    <row r="25" spans="1:96" ht="16">
      <c r="A25" s="619">
        <v>45292</v>
      </c>
      <c r="B25" s="620">
        <v>65000</v>
      </c>
      <c r="C25" s="627"/>
      <c r="D25" s="109"/>
      <c r="E25" s="291" t="s">
        <v>159</v>
      </c>
      <c r="F25" s="585">
        <f t="shared" si="102"/>
        <v>6391.666666666667</v>
      </c>
      <c r="G25" s="414">
        <f t="shared" si="95"/>
        <v>6391.666666666667</v>
      </c>
      <c r="H25" s="414">
        <f t="shared" si="95"/>
        <v>6391.666666666667</v>
      </c>
      <c r="I25" s="414">
        <f t="shared" si="95"/>
        <v>6391.666666666667</v>
      </c>
      <c r="J25" s="414">
        <f t="shared" si="95"/>
        <v>6391.666666666667</v>
      </c>
      <c r="K25" s="414">
        <f t="shared" si="95"/>
        <v>6391.666666666667</v>
      </c>
      <c r="L25" s="414">
        <f t="shared" si="95"/>
        <v>6391.666666666667</v>
      </c>
      <c r="M25" s="414">
        <f t="shared" si="95"/>
        <v>6391.666666666667</v>
      </c>
      <c r="N25" s="414">
        <f t="shared" si="95"/>
        <v>6391.666666666667</v>
      </c>
      <c r="O25" s="414">
        <f t="shared" si="95"/>
        <v>6391.666666666667</v>
      </c>
      <c r="P25" s="414">
        <f t="shared" si="95"/>
        <v>6391.666666666667</v>
      </c>
      <c r="Q25" s="414">
        <f t="shared" si="95"/>
        <v>6391.666666666667</v>
      </c>
      <c r="R25" s="415"/>
      <c r="S25" s="414">
        <f t="shared" si="103"/>
        <v>6391.666666666667</v>
      </c>
      <c r="T25" s="414">
        <f t="shared" si="96"/>
        <v>6391.666666666667</v>
      </c>
      <c r="U25" s="414">
        <f t="shared" si="96"/>
        <v>6391.666666666667</v>
      </c>
      <c r="V25" s="414">
        <f t="shared" si="96"/>
        <v>6391.666666666667</v>
      </c>
      <c r="W25" s="414">
        <f t="shared" si="96"/>
        <v>6391.666666666667</v>
      </c>
      <c r="X25" s="414">
        <f t="shared" si="96"/>
        <v>6391.666666666667</v>
      </c>
      <c r="Y25" s="414">
        <f t="shared" si="96"/>
        <v>6391.666666666667</v>
      </c>
      <c r="Z25" s="414">
        <f t="shared" si="96"/>
        <v>6391.666666666667</v>
      </c>
      <c r="AA25" s="414">
        <f t="shared" si="96"/>
        <v>6391.666666666667</v>
      </c>
      <c r="AB25" s="414">
        <f t="shared" si="96"/>
        <v>6391.666666666667</v>
      </c>
      <c r="AC25" s="414">
        <f t="shared" si="96"/>
        <v>6391.666666666667</v>
      </c>
      <c r="AD25" s="414">
        <f t="shared" si="96"/>
        <v>6391.666666666667</v>
      </c>
      <c r="AE25" s="415"/>
      <c r="AF25" s="414">
        <f t="shared" si="97"/>
        <v>6391.666666666667</v>
      </c>
      <c r="AG25" s="414">
        <f t="shared" si="97"/>
        <v>6391.666666666667</v>
      </c>
      <c r="AH25" s="414">
        <f t="shared" si="97"/>
        <v>6391.666666666667</v>
      </c>
      <c r="AI25" s="414">
        <f t="shared" si="97"/>
        <v>6391.666666666667</v>
      </c>
      <c r="AJ25" s="414">
        <f t="shared" si="97"/>
        <v>6391.666666666667</v>
      </c>
      <c r="AK25" s="414">
        <f t="shared" si="97"/>
        <v>6391.666666666667</v>
      </c>
      <c r="AL25" s="414">
        <f t="shared" si="97"/>
        <v>6391.666666666667</v>
      </c>
      <c r="AM25" s="414">
        <f t="shared" si="97"/>
        <v>6391.666666666667</v>
      </c>
      <c r="AN25" s="414">
        <f t="shared" si="97"/>
        <v>6391.666666666667</v>
      </c>
      <c r="AO25" s="414">
        <f t="shared" si="97"/>
        <v>6391.666666666667</v>
      </c>
      <c r="AP25" s="414">
        <f t="shared" si="97"/>
        <v>6391.666666666667</v>
      </c>
      <c r="AQ25" s="414">
        <f t="shared" si="97"/>
        <v>6391.666666666667</v>
      </c>
      <c r="AR25" s="415"/>
      <c r="AS25" s="414">
        <f t="shared" si="98"/>
        <v>6391.666666666667</v>
      </c>
      <c r="AT25" s="414">
        <f t="shared" si="98"/>
        <v>6391.666666666667</v>
      </c>
      <c r="AU25" s="414">
        <f t="shared" si="98"/>
        <v>6391.666666666667</v>
      </c>
      <c r="AV25" s="414">
        <f t="shared" si="98"/>
        <v>6391.666666666667</v>
      </c>
      <c r="AW25" s="414">
        <f t="shared" si="98"/>
        <v>6391.666666666667</v>
      </c>
      <c r="AX25" s="414">
        <f t="shared" si="98"/>
        <v>6391.666666666667</v>
      </c>
      <c r="AY25" s="414">
        <f t="shared" si="98"/>
        <v>6391.666666666667</v>
      </c>
      <c r="AZ25" s="414">
        <f t="shared" si="98"/>
        <v>6391.666666666667</v>
      </c>
      <c r="BA25" s="414">
        <f t="shared" si="98"/>
        <v>6391.666666666667</v>
      </c>
      <c r="BB25" s="414">
        <f t="shared" si="98"/>
        <v>6391.666666666667</v>
      </c>
      <c r="BC25" s="414">
        <f t="shared" si="98"/>
        <v>6391.666666666667</v>
      </c>
      <c r="BD25" s="414">
        <f t="shared" si="98"/>
        <v>6391.666666666667</v>
      </c>
      <c r="BE25" s="415"/>
      <c r="BF25" s="414">
        <f t="shared" si="99"/>
        <v>6391.666666666667</v>
      </c>
      <c r="BG25" s="414">
        <f t="shared" si="99"/>
        <v>6391.666666666667</v>
      </c>
      <c r="BH25" s="414">
        <f t="shared" si="99"/>
        <v>6391.666666666667</v>
      </c>
      <c r="BI25" s="414">
        <f t="shared" si="99"/>
        <v>6391.666666666667</v>
      </c>
      <c r="BJ25" s="414">
        <f t="shared" si="99"/>
        <v>6391.666666666667</v>
      </c>
      <c r="BK25" s="414">
        <f t="shared" si="99"/>
        <v>6391.666666666667</v>
      </c>
      <c r="BL25" s="414">
        <f t="shared" si="99"/>
        <v>6391.666666666667</v>
      </c>
      <c r="BM25" s="414">
        <f t="shared" si="99"/>
        <v>6391.666666666667</v>
      </c>
      <c r="BN25" s="414">
        <f t="shared" si="99"/>
        <v>6391.666666666667</v>
      </c>
      <c r="BO25" s="414">
        <f t="shared" si="99"/>
        <v>6391.666666666667</v>
      </c>
      <c r="BP25" s="414">
        <f t="shared" si="99"/>
        <v>6391.666666666667</v>
      </c>
      <c r="BQ25" s="414">
        <f t="shared" si="99"/>
        <v>6391.666666666667</v>
      </c>
      <c r="BR25" s="415"/>
      <c r="BS25" s="414">
        <f t="shared" si="100"/>
        <v>6391.666666666667</v>
      </c>
      <c r="BT25" s="414">
        <f t="shared" si="100"/>
        <v>6391.666666666667</v>
      </c>
      <c r="BU25" s="414">
        <f t="shared" si="100"/>
        <v>6391.666666666667</v>
      </c>
      <c r="BV25" s="414">
        <f t="shared" si="100"/>
        <v>6391.666666666667</v>
      </c>
      <c r="BW25" s="414">
        <f t="shared" si="100"/>
        <v>6391.666666666667</v>
      </c>
      <c r="BX25" s="414">
        <f t="shared" si="100"/>
        <v>6391.666666666667</v>
      </c>
      <c r="BY25" s="414">
        <f t="shared" si="100"/>
        <v>6391.666666666667</v>
      </c>
      <c r="BZ25" s="414">
        <f t="shared" si="100"/>
        <v>6391.666666666667</v>
      </c>
      <c r="CA25" s="414">
        <f t="shared" si="100"/>
        <v>6391.666666666667</v>
      </c>
      <c r="CB25" s="414">
        <f t="shared" si="100"/>
        <v>6391.666666666667</v>
      </c>
      <c r="CC25" s="414">
        <f t="shared" si="100"/>
        <v>6391.666666666667</v>
      </c>
      <c r="CD25" s="414">
        <f t="shared" si="100"/>
        <v>6391.666666666667</v>
      </c>
      <c r="CE25" s="415"/>
      <c r="CF25" s="414">
        <f t="shared" si="101"/>
        <v>6391.666666666667</v>
      </c>
      <c r="CG25" s="414">
        <f t="shared" si="101"/>
        <v>6391.666666666667</v>
      </c>
      <c r="CH25" s="414">
        <f t="shared" si="101"/>
        <v>6391.666666666667</v>
      </c>
      <c r="CI25" s="414">
        <f t="shared" si="101"/>
        <v>6391.666666666667</v>
      </c>
      <c r="CJ25" s="414">
        <f t="shared" si="101"/>
        <v>6391.666666666667</v>
      </c>
      <c r="CK25" s="414">
        <f t="shared" si="101"/>
        <v>6391.666666666667</v>
      </c>
      <c r="CL25" s="414">
        <f t="shared" si="101"/>
        <v>6391.666666666667</v>
      </c>
      <c r="CM25" s="414">
        <f t="shared" si="101"/>
        <v>6391.666666666667</v>
      </c>
      <c r="CN25" s="414">
        <f t="shared" si="101"/>
        <v>6391.666666666667</v>
      </c>
      <c r="CO25" s="414">
        <f t="shared" si="101"/>
        <v>6391.666666666667</v>
      </c>
      <c r="CP25" s="414">
        <f t="shared" si="101"/>
        <v>6391.666666666667</v>
      </c>
      <c r="CQ25" s="414">
        <f t="shared" si="101"/>
        <v>6391.666666666667</v>
      </c>
      <c r="CR25" s="415"/>
    </row>
    <row r="26" spans="1:96" ht="16">
      <c r="A26" s="619">
        <v>43983</v>
      </c>
      <c r="B26" s="620">
        <v>45000</v>
      </c>
      <c r="C26" s="627"/>
      <c r="D26" s="109"/>
      <c r="E26" s="291" t="s">
        <v>159</v>
      </c>
      <c r="F26" s="585">
        <f t="shared" si="102"/>
        <v>4425</v>
      </c>
      <c r="G26" s="414">
        <f t="shared" si="95"/>
        <v>4425</v>
      </c>
      <c r="H26" s="414">
        <f t="shared" si="95"/>
        <v>4425</v>
      </c>
      <c r="I26" s="414">
        <f t="shared" si="95"/>
        <v>4425</v>
      </c>
      <c r="J26" s="414">
        <f t="shared" si="95"/>
        <v>4425</v>
      </c>
      <c r="K26" s="414">
        <f t="shared" si="95"/>
        <v>4425</v>
      </c>
      <c r="L26" s="414">
        <f t="shared" si="95"/>
        <v>4425</v>
      </c>
      <c r="M26" s="414">
        <f t="shared" si="95"/>
        <v>4425</v>
      </c>
      <c r="N26" s="414">
        <f t="shared" si="95"/>
        <v>4425</v>
      </c>
      <c r="O26" s="414">
        <f t="shared" si="95"/>
        <v>4425</v>
      </c>
      <c r="P26" s="414">
        <f t="shared" si="95"/>
        <v>4425</v>
      </c>
      <c r="Q26" s="414">
        <f t="shared" si="95"/>
        <v>4425</v>
      </c>
      <c r="R26" s="415"/>
      <c r="S26" s="414">
        <f t="shared" si="103"/>
        <v>4425</v>
      </c>
      <c r="T26" s="414">
        <f t="shared" si="96"/>
        <v>4425</v>
      </c>
      <c r="U26" s="414">
        <f t="shared" si="96"/>
        <v>4425</v>
      </c>
      <c r="V26" s="414">
        <f t="shared" si="96"/>
        <v>4425</v>
      </c>
      <c r="W26" s="414">
        <f t="shared" si="96"/>
        <v>4425</v>
      </c>
      <c r="X26" s="414">
        <f t="shared" si="96"/>
        <v>4425</v>
      </c>
      <c r="Y26" s="414">
        <f t="shared" si="96"/>
        <v>4425</v>
      </c>
      <c r="Z26" s="414">
        <f t="shared" si="96"/>
        <v>4425</v>
      </c>
      <c r="AA26" s="414">
        <f t="shared" si="96"/>
        <v>4425</v>
      </c>
      <c r="AB26" s="414">
        <f t="shared" si="96"/>
        <v>4425</v>
      </c>
      <c r="AC26" s="414">
        <f t="shared" si="96"/>
        <v>4425</v>
      </c>
      <c r="AD26" s="414">
        <f t="shared" si="96"/>
        <v>4425</v>
      </c>
      <c r="AE26" s="415"/>
      <c r="AF26" s="414">
        <f t="shared" si="97"/>
        <v>4425</v>
      </c>
      <c r="AG26" s="414">
        <f t="shared" si="97"/>
        <v>4425</v>
      </c>
      <c r="AH26" s="414">
        <f t="shared" si="97"/>
        <v>4425</v>
      </c>
      <c r="AI26" s="414">
        <f t="shared" si="97"/>
        <v>4425</v>
      </c>
      <c r="AJ26" s="414">
        <f t="shared" si="97"/>
        <v>4425</v>
      </c>
      <c r="AK26" s="414">
        <f t="shared" si="97"/>
        <v>4425</v>
      </c>
      <c r="AL26" s="414">
        <f t="shared" si="97"/>
        <v>4425</v>
      </c>
      <c r="AM26" s="414">
        <f t="shared" si="97"/>
        <v>4425</v>
      </c>
      <c r="AN26" s="414">
        <f t="shared" si="97"/>
        <v>4425</v>
      </c>
      <c r="AO26" s="414">
        <f t="shared" si="97"/>
        <v>4425</v>
      </c>
      <c r="AP26" s="414">
        <f t="shared" si="97"/>
        <v>4425</v>
      </c>
      <c r="AQ26" s="414">
        <f t="shared" si="97"/>
        <v>4425</v>
      </c>
      <c r="AR26" s="415"/>
      <c r="AS26" s="414">
        <f t="shared" si="98"/>
        <v>4425</v>
      </c>
      <c r="AT26" s="414">
        <f t="shared" si="98"/>
        <v>4425</v>
      </c>
      <c r="AU26" s="414">
        <f t="shared" si="98"/>
        <v>4425</v>
      </c>
      <c r="AV26" s="414">
        <f t="shared" si="98"/>
        <v>4425</v>
      </c>
      <c r="AW26" s="414">
        <f t="shared" si="98"/>
        <v>4425</v>
      </c>
      <c r="AX26" s="414">
        <f t="shared" si="98"/>
        <v>4425</v>
      </c>
      <c r="AY26" s="414">
        <f t="shared" si="98"/>
        <v>4425</v>
      </c>
      <c r="AZ26" s="414">
        <f t="shared" si="98"/>
        <v>4425</v>
      </c>
      <c r="BA26" s="414">
        <f t="shared" si="98"/>
        <v>4425</v>
      </c>
      <c r="BB26" s="414">
        <f t="shared" si="98"/>
        <v>4425</v>
      </c>
      <c r="BC26" s="414">
        <f t="shared" si="98"/>
        <v>4425</v>
      </c>
      <c r="BD26" s="414">
        <f t="shared" si="98"/>
        <v>4425</v>
      </c>
      <c r="BE26" s="415"/>
      <c r="BF26" s="414">
        <f t="shared" si="99"/>
        <v>4425</v>
      </c>
      <c r="BG26" s="414">
        <f t="shared" si="99"/>
        <v>4425</v>
      </c>
      <c r="BH26" s="414">
        <f t="shared" si="99"/>
        <v>4425</v>
      </c>
      <c r="BI26" s="414">
        <f t="shared" si="99"/>
        <v>4425</v>
      </c>
      <c r="BJ26" s="414">
        <f t="shared" si="99"/>
        <v>4425</v>
      </c>
      <c r="BK26" s="414">
        <f t="shared" si="99"/>
        <v>4425</v>
      </c>
      <c r="BL26" s="414">
        <f t="shared" si="99"/>
        <v>4425</v>
      </c>
      <c r="BM26" s="414">
        <f t="shared" si="99"/>
        <v>4425</v>
      </c>
      <c r="BN26" s="414">
        <f t="shared" si="99"/>
        <v>4425</v>
      </c>
      <c r="BO26" s="414">
        <f t="shared" si="99"/>
        <v>4425</v>
      </c>
      <c r="BP26" s="414">
        <f t="shared" si="99"/>
        <v>4425</v>
      </c>
      <c r="BQ26" s="414">
        <f t="shared" si="99"/>
        <v>4425</v>
      </c>
      <c r="BR26" s="415"/>
      <c r="BS26" s="414">
        <f t="shared" si="100"/>
        <v>4425</v>
      </c>
      <c r="BT26" s="414">
        <f t="shared" si="100"/>
        <v>4425</v>
      </c>
      <c r="BU26" s="414">
        <f t="shared" si="100"/>
        <v>4425</v>
      </c>
      <c r="BV26" s="414">
        <f t="shared" si="100"/>
        <v>4425</v>
      </c>
      <c r="BW26" s="414">
        <f t="shared" si="100"/>
        <v>4425</v>
      </c>
      <c r="BX26" s="414">
        <f t="shared" si="100"/>
        <v>4425</v>
      </c>
      <c r="BY26" s="414">
        <f t="shared" si="100"/>
        <v>4425</v>
      </c>
      <c r="BZ26" s="414">
        <f t="shared" si="100"/>
        <v>4425</v>
      </c>
      <c r="CA26" s="414">
        <f t="shared" si="100"/>
        <v>4425</v>
      </c>
      <c r="CB26" s="414">
        <f t="shared" si="100"/>
        <v>4425</v>
      </c>
      <c r="CC26" s="414">
        <f t="shared" si="100"/>
        <v>4425</v>
      </c>
      <c r="CD26" s="414">
        <f t="shared" si="100"/>
        <v>4425</v>
      </c>
      <c r="CE26" s="415"/>
      <c r="CF26" s="414">
        <f t="shared" si="101"/>
        <v>4425</v>
      </c>
      <c r="CG26" s="414">
        <f t="shared" si="101"/>
        <v>4425</v>
      </c>
      <c r="CH26" s="414">
        <f t="shared" si="101"/>
        <v>4425</v>
      </c>
      <c r="CI26" s="414">
        <f t="shared" si="101"/>
        <v>4425</v>
      </c>
      <c r="CJ26" s="414">
        <f t="shared" si="101"/>
        <v>4425</v>
      </c>
      <c r="CK26" s="414">
        <f t="shared" si="101"/>
        <v>4425</v>
      </c>
      <c r="CL26" s="414">
        <f t="shared" si="101"/>
        <v>4425</v>
      </c>
      <c r="CM26" s="414">
        <f t="shared" si="101"/>
        <v>4425</v>
      </c>
      <c r="CN26" s="414">
        <f t="shared" si="101"/>
        <v>4425</v>
      </c>
      <c r="CO26" s="414">
        <f t="shared" si="101"/>
        <v>4425</v>
      </c>
      <c r="CP26" s="414">
        <f t="shared" si="101"/>
        <v>4425</v>
      </c>
      <c r="CQ26" s="414">
        <f t="shared" si="101"/>
        <v>4425</v>
      </c>
      <c r="CR26" s="415"/>
    </row>
    <row r="27" spans="1:96" ht="16">
      <c r="A27" s="619">
        <v>44562</v>
      </c>
      <c r="B27" s="620">
        <v>48000</v>
      </c>
      <c r="C27" s="627"/>
      <c r="D27" s="109"/>
      <c r="E27" s="291" t="s">
        <v>159</v>
      </c>
      <c r="F27" s="585">
        <f t="shared" si="102"/>
        <v>4720</v>
      </c>
      <c r="G27" s="414">
        <f t="shared" si="95"/>
        <v>4720</v>
      </c>
      <c r="H27" s="414">
        <f t="shared" si="95"/>
        <v>4720</v>
      </c>
      <c r="I27" s="414">
        <f t="shared" si="95"/>
        <v>4720</v>
      </c>
      <c r="J27" s="414">
        <f t="shared" si="95"/>
        <v>4720</v>
      </c>
      <c r="K27" s="414">
        <f t="shared" si="95"/>
        <v>4720</v>
      </c>
      <c r="L27" s="414">
        <f t="shared" si="95"/>
        <v>4720</v>
      </c>
      <c r="M27" s="414">
        <f t="shared" si="95"/>
        <v>4720</v>
      </c>
      <c r="N27" s="414">
        <f t="shared" si="95"/>
        <v>4720</v>
      </c>
      <c r="O27" s="414">
        <f t="shared" si="95"/>
        <v>4720</v>
      </c>
      <c r="P27" s="414">
        <f t="shared" si="95"/>
        <v>4720</v>
      </c>
      <c r="Q27" s="414">
        <f t="shared" si="95"/>
        <v>4720</v>
      </c>
      <c r="R27" s="415"/>
      <c r="S27" s="414">
        <f t="shared" si="103"/>
        <v>4720</v>
      </c>
      <c r="T27" s="414">
        <f t="shared" si="96"/>
        <v>4720</v>
      </c>
      <c r="U27" s="414">
        <f t="shared" si="96"/>
        <v>4720</v>
      </c>
      <c r="V27" s="414">
        <f t="shared" si="96"/>
        <v>4720</v>
      </c>
      <c r="W27" s="414">
        <f t="shared" si="96"/>
        <v>4720</v>
      </c>
      <c r="X27" s="414">
        <f t="shared" si="96"/>
        <v>4720</v>
      </c>
      <c r="Y27" s="414">
        <f t="shared" si="96"/>
        <v>4720</v>
      </c>
      <c r="Z27" s="414">
        <f t="shared" si="96"/>
        <v>4720</v>
      </c>
      <c r="AA27" s="414">
        <f t="shared" si="96"/>
        <v>4720</v>
      </c>
      <c r="AB27" s="414">
        <f t="shared" si="96"/>
        <v>4720</v>
      </c>
      <c r="AC27" s="414">
        <f t="shared" si="96"/>
        <v>4720</v>
      </c>
      <c r="AD27" s="414">
        <f t="shared" si="96"/>
        <v>4720</v>
      </c>
      <c r="AE27" s="415"/>
      <c r="AF27" s="414">
        <f t="shared" si="97"/>
        <v>4720</v>
      </c>
      <c r="AG27" s="414">
        <f t="shared" si="97"/>
        <v>4720</v>
      </c>
      <c r="AH27" s="414">
        <f t="shared" si="97"/>
        <v>4720</v>
      </c>
      <c r="AI27" s="414">
        <f t="shared" si="97"/>
        <v>4720</v>
      </c>
      <c r="AJ27" s="414">
        <f t="shared" si="97"/>
        <v>4720</v>
      </c>
      <c r="AK27" s="414">
        <f t="shared" si="97"/>
        <v>4720</v>
      </c>
      <c r="AL27" s="414">
        <f t="shared" si="97"/>
        <v>4720</v>
      </c>
      <c r="AM27" s="414">
        <f t="shared" si="97"/>
        <v>4720</v>
      </c>
      <c r="AN27" s="414">
        <f t="shared" si="97"/>
        <v>4720</v>
      </c>
      <c r="AO27" s="414">
        <f t="shared" si="97"/>
        <v>4720</v>
      </c>
      <c r="AP27" s="414">
        <f t="shared" si="97"/>
        <v>4720</v>
      </c>
      <c r="AQ27" s="414">
        <f t="shared" si="97"/>
        <v>4720</v>
      </c>
      <c r="AR27" s="415"/>
      <c r="AS27" s="414">
        <f t="shared" si="98"/>
        <v>4720</v>
      </c>
      <c r="AT27" s="414">
        <f t="shared" si="98"/>
        <v>4720</v>
      </c>
      <c r="AU27" s="414">
        <f t="shared" si="98"/>
        <v>4720</v>
      </c>
      <c r="AV27" s="414">
        <f t="shared" si="98"/>
        <v>4720</v>
      </c>
      <c r="AW27" s="414">
        <f t="shared" si="98"/>
        <v>4720</v>
      </c>
      <c r="AX27" s="414">
        <f t="shared" si="98"/>
        <v>4720</v>
      </c>
      <c r="AY27" s="414">
        <f t="shared" si="98"/>
        <v>4720</v>
      </c>
      <c r="AZ27" s="414">
        <f t="shared" si="98"/>
        <v>4720</v>
      </c>
      <c r="BA27" s="414">
        <f t="shared" si="98"/>
        <v>4720</v>
      </c>
      <c r="BB27" s="414">
        <f t="shared" si="98"/>
        <v>4720</v>
      </c>
      <c r="BC27" s="414">
        <f t="shared" si="98"/>
        <v>4720</v>
      </c>
      <c r="BD27" s="414">
        <f t="shared" si="98"/>
        <v>4720</v>
      </c>
      <c r="BE27" s="415"/>
      <c r="BF27" s="414">
        <f t="shared" si="99"/>
        <v>4720</v>
      </c>
      <c r="BG27" s="414">
        <f t="shared" si="99"/>
        <v>4720</v>
      </c>
      <c r="BH27" s="414">
        <f t="shared" si="99"/>
        <v>4720</v>
      </c>
      <c r="BI27" s="414">
        <f t="shared" si="99"/>
        <v>4720</v>
      </c>
      <c r="BJ27" s="414">
        <f t="shared" si="99"/>
        <v>4720</v>
      </c>
      <c r="BK27" s="414">
        <f t="shared" si="99"/>
        <v>4720</v>
      </c>
      <c r="BL27" s="414">
        <f t="shared" si="99"/>
        <v>4720</v>
      </c>
      <c r="BM27" s="414">
        <f t="shared" si="99"/>
        <v>4720</v>
      </c>
      <c r="BN27" s="414">
        <f t="shared" si="99"/>
        <v>4720</v>
      </c>
      <c r="BO27" s="414">
        <f t="shared" si="99"/>
        <v>4720</v>
      </c>
      <c r="BP27" s="414">
        <f t="shared" si="99"/>
        <v>4720</v>
      </c>
      <c r="BQ27" s="414">
        <f t="shared" si="99"/>
        <v>4720</v>
      </c>
      <c r="BR27" s="415"/>
      <c r="BS27" s="414">
        <f t="shared" si="100"/>
        <v>4720</v>
      </c>
      <c r="BT27" s="414">
        <f t="shared" si="100"/>
        <v>4720</v>
      </c>
      <c r="BU27" s="414">
        <f t="shared" si="100"/>
        <v>4720</v>
      </c>
      <c r="BV27" s="414">
        <f t="shared" si="100"/>
        <v>4720</v>
      </c>
      <c r="BW27" s="414">
        <f t="shared" si="100"/>
        <v>4720</v>
      </c>
      <c r="BX27" s="414">
        <f t="shared" si="100"/>
        <v>4720</v>
      </c>
      <c r="BY27" s="414">
        <f t="shared" si="100"/>
        <v>4720</v>
      </c>
      <c r="BZ27" s="414">
        <f t="shared" si="100"/>
        <v>4720</v>
      </c>
      <c r="CA27" s="414">
        <f t="shared" si="100"/>
        <v>4720</v>
      </c>
      <c r="CB27" s="414">
        <f t="shared" si="100"/>
        <v>4720</v>
      </c>
      <c r="CC27" s="414">
        <f t="shared" si="100"/>
        <v>4720</v>
      </c>
      <c r="CD27" s="414">
        <f t="shared" si="100"/>
        <v>4720</v>
      </c>
      <c r="CE27" s="415"/>
      <c r="CF27" s="414">
        <f t="shared" si="101"/>
        <v>4720</v>
      </c>
      <c r="CG27" s="414">
        <f t="shared" si="101"/>
        <v>4720</v>
      </c>
      <c r="CH27" s="414">
        <f t="shared" si="101"/>
        <v>4720</v>
      </c>
      <c r="CI27" s="414">
        <f t="shared" si="101"/>
        <v>4720</v>
      </c>
      <c r="CJ27" s="414">
        <f t="shared" si="101"/>
        <v>4720</v>
      </c>
      <c r="CK27" s="414">
        <f t="shared" si="101"/>
        <v>4720</v>
      </c>
      <c r="CL27" s="414">
        <f t="shared" si="101"/>
        <v>4720</v>
      </c>
      <c r="CM27" s="414">
        <f t="shared" si="101"/>
        <v>4720</v>
      </c>
      <c r="CN27" s="414">
        <f t="shared" si="101"/>
        <v>4720</v>
      </c>
      <c r="CO27" s="414">
        <f t="shared" si="101"/>
        <v>4720</v>
      </c>
      <c r="CP27" s="414">
        <f t="shared" si="101"/>
        <v>4720</v>
      </c>
      <c r="CQ27" s="414">
        <f t="shared" si="101"/>
        <v>4720</v>
      </c>
      <c r="CR27" s="415"/>
    </row>
    <row r="28" spans="1:96" ht="16">
      <c r="A28" s="619">
        <v>44927</v>
      </c>
      <c r="B28" s="620">
        <v>50000</v>
      </c>
      <c r="C28" s="627"/>
      <c r="D28" s="109"/>
      <c r="E28" s="291" t="s">
        <v>159</v>
      </c>
      <c r="F28" s="585">
        <f t="shared" si="102"/>
        <v>4916.666666666667</v>
      </c>
      <c r="G28" s="414">
        <f t="shared" si="95"/>
        <v>4916.666666666667</v>
      </c>
      <c r="H28" s="414">
        <f t="shared" si="95"/>
        <v>4916.666666666667</v>
      </c>
      <c r="I28" s="414">
        <f t="shared" si="95"/>
        <v>4916.666666666667</v>
      </c>
      <c r="J28" s="414">
        <f t="shared" si="95"/>
        <v>4916.666666666667</v>
      </c>
      <c r="K28" s="414">
        <f t="shared" si="95"/>
        <v>4916.666666666667</v>
      </c>
      <c r="L28" s="414">
        <f t="shared" si="95"/>
        <v>4916.666666666667</v>
      </c>
      <c r="M28" s="414">
        <f t="shared" si="95"/>
        <v>4916.666666666667</v>
      </c>
      <c r="N28" s="414">
        <f t="shared" si="95"/>
        <v>4916.666666666667</v>
      </c>
      <c r="O28" s="414">
        <f t="shared" si="95"/>
        <v>4916.666666666667</v>
      </c>
      <c r="P28" s="414">
        <f t="shared" si="95"/>
        <v>4916.666666666667</v>
      </c>
      <c r="Q28" s="414">
        <f t="shared" si="95"/>
        <v>4916.666666666667</v>
      </c>
      <c r="R28" s="415"/>
      <c r="S28" s="414">
        <f t="shared" si="103"/>
        <v>4916.666666666667</v>
      </c>
      <c r="T28" s="414">
        <f t="shared" si="96"/>
        <v>4916.666666666667</v>
      </c>
      <c r="U28" s="414">
        <f t="shared" si="96"/>
        <v>4916.666666666667</v>
      </c>
      <c r="V28" s="414">
        <f t="shared" si="96"/>
        <v>4916.666666666667</v>
      </c>
      <c r="W28" s="414">
        <f t="shared" si="96"/>
        <v>4916.666666666667</v>
      </c>
      <c r="X28" s="414">
        <f t="shared" si="96"/>
        <v>4916.666666666667</v>
      </c>
      <c r="Y28" s="414">
        <f t="shared" si="96"/>
        <v>4916.666666666667</v>
      </c>
      <c r="Z28" s="414">
        <f t="shared" si="96"/>
        <v>4916.666666666667</v>
      </c>
      <c r="AA28" s="414">
        <f t="shared" si="96"/>
        <v>4916.666666666667</v>
      </c>
      <c r="AB28" s="414">
        <f t="shared" si="96"/>
        <v>4916.666666666667</v>
      </c>
      <c r="AC28" s="414">
        <f t="shared" si="96"/>
        <v>4916.666666666667</v>
      </c>
      <c r="AD28" s="414">
        <f t="shared" si="96"/>
        <v>4916.666666666667</v>
      </c>
      <c r="AE28" s="415"/>
      <c r="AF28" s="414">
        <f t="shared" si="97"/>
        <v>4916.666666666667</v>
      </c>
      <c r="AG28" s="414">
        <f t="shared" si="97"/>
        <v>4916.666666666667</v>
      </c>
      <c r="AH28" s="414">
        <f t="shared" si="97"/>
        <v>4916.666666666667</v>
      </c>
      <c r="AI28" s="414">
        <f t="shared" ref="AF28:AQ34" si="104">IF(AI$2&gt;=$A28,($B28/12)*(1+$B$5),"")</f>
        <v>4916.666666666667</v>
      </c>
      <c r="AJ28" s="414">
        <f t="shared" si="104"/>
        <v>4916.666666666667</v>
      </c>
      <c r="AK28" s="414">
        <f t="shared" si="104"/>
        <v>4916.666666666667</v>
      </c>
      <c r="AL28" s="414">
        <f t="shared" si="104"/>
        <v>4916.666666666667</v>
      </c>
      <c r="AM28" s="414">
        <f t="shared" si="104"/>
        <v>4916.666666666667</v>
      </c>
      <c r="AN28" s="414">
        <f t="shared" si="104"/>
        <v>4916.666666666667</v>
      </c>
      <c r="AO28" s="414">
        <f t="shared" si="104"/>
        <v>4916.666666666667</v>
      </c>
      <c r="AP28" s="414">
        <f t="shared" si="104"/>
        <v>4916.666666666667</v>
      </c>
      <c r="AQ28" s="414">
        <f t="shared" si="104"/>
        <v>4916.666666666667</v>
      </c>
      <c r="AR28" s="415"/>
      <c r="AS28" s="414">
        <f t="shared" si="98"/>
        <v>4916.666666666667</v>
      </c>
      <c r="AT28" s="414">
        <f t="shared" si="98"/>
        <v>4916.666666666667</v>
      </c>
      <c r="AU28" s="414">
        <f t="shared" si="98"/>
        <v>4916.666666666667</v>
      </c>
      <c r="AV28" s="414">
        <f t="shared" ref="AS28:BD34" si="105">IF(AV$2&gt;=$A28,($B28/12)*(1+$B$5),"")</f>
        <v>4916.666666666667</v>
      </c>
      <c r="AW28" s="414">
        <f t="shared" si="105"/>
        <v>4916.666666666667</v>
      </c>
      <c r="AX28" s="414">
        <f t="shared" si="105"/>
        <v>4916.666666666667</v>
      </c>
      <c r="AY28" s="414">
        <f t="shared" si="105"/>
        <v>4916.666666666667</v>
      </c>
      <c r="AZ28" s="414">
        <f t="shared" si="105"/>
        <v>4916.666666666667</v>
      </c>
      <c r="BA28" s="414">
        <f t="shared" si="105"/>
        <v>4916.666666666667</v>
      </c>
      <c r="BB28" s="414">
        <f t="shared" si="105"/>
        <v>4916.666666666667</v>
      </c>
      <c r="BC28" s="414">
        <f t="shared" si="105"/>
        <v>4916.666666666667</v>
      </c>
      <c r="BD28" s="414">
        <f t="shared" si="105"/>
        <v>4916.666666666667</v>
      </c>
      <c r="BE28" s="415"/>
      <c r="BF28" s="414">
        <f t="shared" si="99"/>
        <v>4916.666666666667</v>
      </c>
      <c r="BG28" s="414">
        <f t="shared" si="99"/>
        <v>4916.666666666667</v>
      </c>
      <c r="BH28" s="414">
        <f t="shared" si="99"/>
        <v>4916.666666666667</v>
      </c>
      <c r="BI28" s="414">
        <f t="shared" ref="BF28:BQ34" si="106">IF(BI$2&gt;=$A28,($B28/12)*(1+$B$5),"")</f>
        <v>4916.666666666667</v>
      </c>
      <c r="BJ28" s="414">
        <f t="shared" si="106"/>
        <v>4916.666666666667</v>
      </c>
      <c r="BK28" s="414">
        <f t="shared" si="106"/>
        <v>4916.666666666667</v>
      </c>
      <c r="BL28" s="414">
        <f t="shared" si="106"/>
        <v>4916.666666666667</v>
      </c>
      <c r="BM28" s="414">
        <f t="shared" si="106"/>
        <v>4916.666666666667</v>
      </c>
      <c r="BN28" s="414">
        <f t="shared" si="106"/>
        <v>4916.666666666667</v>
      </c>
      <c r="BO28" s="414">
        <f t="shared" si="106"/>
        <v>4916.666666666667</v>
      </c>
      <c r="BP28" s="414">
        <f t="shared" si="106"/>
        <v>4916.666666666667</v>
      </c>
      <c r="BQ28" s="414">
        <f t="shared" si="106"/>
        <v>4916.666666666667</v>
      </c>
      <c r="BR28" s="415"/>
      <c r="BS28" s="414">
        <f t="shared" si="100"/>
        <v>4916.666666666667</v>
      </c>
      <c r="BT28" s="414">
        <f t="shared" si="100"/>
        <v>4916.666666666667</v>
      </c>
      <c r="BU28" s="414">
        <f t="shared" si="100"/>
        <v>4916.666666666667</v>
      </c>
      <c r="BV28" s="414">
        <f t="shared" ref="BS28:CD34" si="107">IF(BV$2&gt;=$A28,($B28/12)*(1+$B$5),"")</f>
        <v>4916.666666666667</v>
      </c>
      <c r="BW28" s="414">
        <f t="shared" si="107"/>
        <v>4916.666666666667</v>
      </c>
      <c r="BX28" s="414">
        <f t="shared" si="107"/>
        <v>4916.666666666667</v>
      </c>
      <c r="BY28" s="414">
        <f t="shared" si="107"/>
        <v>4916.666666666667</v>
      </c>
      <c r="BZ28" s="414">
        <f t="shared" si="107"/>
        <v>4916.666666666667</v>
      </c>
      <c r="CA28" s="414">
        <f t="shared" si="107"/>
        <v>4916.666666666667</v>
      </c>
      <c r="CB28" s="414">
        <f t="shared" si="107"/>
        <v>4916.666666666667</v>
      </c>
      <c r="CC28" s="414">
        <f t="shared" si="107"/>
        <v>4916.666666666667</v>
      </c>
      <c r="CD28" s="414">
        <f t="shared" si="107"/>
        <v>4916.666666666667</v>
      </c>
      <c r="CE28" s="415"/>
      <c r="CF28" s="414">
        <f t="shared" si="101"/>
        <v>4916.666666666667</v>
      </c>
      <c r="CG28" s="414">
        <f t="shared" si="101"/>
        <v>4916.666666666667</v>
      </c>
      <c r="CH28" s="414">
        <f t="shared" si="101"/>
        <v>4916.666666666667</v>
      </c>
      <c r="CI28" s="414">
        <f t="shared" ref="CF28:CQ34" si="108">IF(CI$2&gt;=$A28,($B28/12)*(1+$B$5),"")</f>
        <v>4916.666666666667</v>
      </c>
      <c r="CJ28" s="414">
        <f t="shared" si="108"/>
        <v>4916.666666666667</v>
      </c>
      <c r="CK28" s="414">
        <f t="shared" si="108"/>
        <v>4916.666666666667</v>
      </c>
      <c r="CL28" s="414">
        <f t="shared" si="108"/>
        <v>4916.666666666667</v>
      </c>
      <c r="CM28" s="414">
        <f t="shared" si="108"/>
        <v>4916.666666666667</v>
      </c>
      <c r="CN28" s="414">
        <f t="shared" si="108"/>
        <v>4916.666666666667</v>
      </c>
      <c r="CO28" s="414">
        <f t="shared" si="108"/>
        <v>4916.666666666667</v>
      </c>
      <c r="CP28" s="414">
        <f t="shared" si="108"/>
        <v>4916.666666666667</v>
      </c>
      <c r="CQ28" s="414">
        <f t="shared" si="108"/>
        <v>4916.666666666667</v>
      </c>
      <c r="CR28" s="415"/>
    </row>
    <row r="29" spans="1:96" ht="16">
      <c r="A29" s="619">
        <v>45292</v>
      </c>
      <c r="B29" s="620">
        <v>50000</v>
      </c>
      <c r="C29" s="627"/>
      <c r="D29" s="109"/>
      <c r="E29" s="291" t="s">
        <v>159</v>
      </c>
      <c r="F29" s="585">
        <f t="shared" si="102"/>
        <v>4916.666666666667</v>
      </c>
      <c r="G29" s="414">
        <f t="shared" si="95"/>
        <v>4916.666666666667</v>
      </c>
      <c r="H29" s="414">
        <f t="shared" si="95"/>
        <v>4916.666666666667</v>
      </c>
      <c r="I29" s="414">
        <f t="shared" si="95"/>
        <v>4916.666666666667</v>
      </c>
      <c r="J29" s="414">
        <f t="shared" si="95"/>
        <v>4916.666666666667</v>
      </c>
      <c r="K29" s="414">
        <f t="shared" si="95"/>
        <v>4916.666666666667</v>
      </c>
      <c r="L29" s="414">
        <f t="shared" si="95"/>
        <v>4916.666666666667</v>
      </c>
      <c r="M29" s="414">
        <f t="shared" si="95"/>
        <v>4916.666666666667</v>
      </c>
      <c r="N29" s="414">
        <f t="shared" si="95"/>
        <v>4916.666666666667</v>
      </c>
      <c r="O29" s="414">
        <f t="shared" si="95"/>
        <v>4916.666666666667</v>
      </c>
      <c r="P29" s="414">
        <f t="shared" si="95"/>
        <v>4916.666666666667</v>
      </c>
      <c r="Q29" s="414">
        <f t="shared" si="95"/>
        <v>4916.666666666667</v>
      </c>
      <c r="R29" s="415"/>
      <c r="S29" s="414">
        <f t="shared" si="103"/>
        <v>4916.666666666667</v>
      </c>
      <c r="T29" s="414">
        <f t="shared" si="96"/>
        <v>4916.666666666667</v>
      </c>
      <c r="U29" s="414">
        <f t="shared" si="96"/>
        <v>4916.666666666667</v>
      </c>
      <c r="V29" s="414">
        <f t="shared" si="96"/>
        <v>4916.666666666667</v>
      </c>
      <c r="W29" s="414">
        <f t="shared" si="96"/>
        <v>4916.666666666667</v>
      </c>
      <c r="X29" s="414">
        <f t="shared" si="96"/>
        <v>4916.666666666667</v>
      </c>
      <c r="Y29" s="414">
        <f t="shared" si="96"/>
        <v>4916.666666666667</v>
      </c>
      <c r="Z29" s="414">
        <f t="shared" si="96"/>
        <v>4916.666666666667</v>
      </c>
      <c r="AA29" s="414">
        <f t="shared" si="96"/>
        <v>4916.666666666667</v>
      </c>
      <c r="AB29" s="414">
        <f t="shared" si="96"/>
        <v>4916.666666666667</v>
      </c>
      <c r="AC29" s="414">
        <f t="shared" si="96"/>
        <v>4916.666666666667</v>
      </c>
      <c r="AD29" s="414">
        <f t="shared" si="96"/>
        <v>4916.666666666667</v>
      </c>
      <c r="AE29" s="415"/>
      <c r="AF29" s="414">
        <f t="shared" si="104"/>
        <v>4916.666666666667</v>
      </c>
      <c r="AG29" s="414">
        <f t="shared" si="104"/>
        <v>4916.666666666667</v>
      </c>
      <c r="AH29" s="414">
        <f t="shared" si="104"/>
        <v>4916.666666666667</v>
      </c>
      <c r="AI29" s="414">
        <f t="shared" si="104"/>
        <v>4916.666666666667</v>
      </c>
      <c r="AJ29" s="414">
        <f t="shared" si="104"/>
        <v>4916.666666666667</v>
      </c>
      <c r="AK29" s="414">
        <f t="shared" si="104"/>
        <v>4916.666666666667</v>
      </c>
      <c r="AL29" s="414">
        <f t="shared" si="104"/>
        <v>4916.666666666667</v>
      </c>
      <c r="AM29" s="414">
        <f t="shared" si="104"/>
        <v>4916.666666666667</v>
      </c>
      <c r="AN29" s="414">
        <f t="shared" si="104"/>
        <v>4916.666666666667</v>
      </c>
      <c r="AO29" s="414">
        <f t="shared" si="104"/>
        <v>4916.666666666667</v>
      </c>
      <c r="AP29" s="414">
        <f t="shared" si="104"/>
        <v>4916.666666666667</v>
      </c>
      <c r="AQ29" s="414">
        <f t="shared" si="104"/>
        <v>4916.666666666667</v>
      </c>
      <c r="AR29" s="415"/>
      <c r="AS29" s="414">
        <f t="shared" si="105"/>
        <v>4916.666666666667</v>
      </c>
      <c r="AT29" s="414">
        <f t="shared" si="105"/>
        <v>4916.666666666667</v>
      </c>
      <c r="AU29" s="414">
        <f t="shared" si="105"/>
        <v>4916.666666666667</v>
      </c>
      <c r="AV29" s="414">
        <f t="shared" si="105"/>
        <v>4916.666666666667</v>
      </c>
      <c r="AW29" s="414">
        <f t="shared" si="105"/>
        <v>4916.666666666667</v>
      </c>
      <c r="AX29" s="414">
        <f t="shared" si="105"/>
        <v>4916.666666666667</v>
      </c>
      <c r="AY29" s="414">
        <f t="shared" si="105"/>
        <v>4916.666666666667</v>
      </c>
      <c r="AZ29" s="414">
        <f t="shared" si="105"/>
        <v>4916.666666666667</v>
      </c>
      <c r="BA29" s="414">
        <f t="shared" si="105"/>
        <v>4916.666666666667</v>
      </c>
      <c r="BB29" s="414">
        <f t="shared" si="105"/>
        <v>4916.666666666667</v>
      </c>
      <c r="BC29" s="414">
        <f t="shared" si="105"/>
        <v>4916.666666666667</v>
      </c>
      <c r="BD29" s="414">
        <f t="shared" si="105"/>
        <v>4916.666666666667</v>
      </c>
      <c r="BE29" s="415"/>
      <c r="BF29" s="414">
        <f t="shared" si="106"/>
        <v>4916.666666666667</v>
      </c>
      <c r="BG29" s="414">
        <f t="shared" si="106"/>
        <v>4916.666666666667</v>
      </c>
      <c r="BH29" s="414">
        <f t="shared" si="106"/>
        <v>4916.666666666667</v>
      </c>
      <c r="BI29" s="414">
        <f t="shared" si="106"/>
        <v>4916.666666666667</v>
      </c>
      <c r="BJ29" s="414">
        <f t="shared" si="106"/>
        <v>4916.666666666667</v>
      </c>
      <c r="BK29" s="414">
        <f t="shared" si="106"/>
        <v>4916.666666666667</v>
      </c>
      <c r="BL29" s="414">
        <f t="shared" si="106"/>
        <v>4916.666666666667</v>
      </c>
      <c r="BM29" s="414">
        <f t="shared" si="106"/>
        <v>4916.666666666667</v>
      </c>
      <c r="BN29" s="414">
        <f t="shared" si="106"/>
        <v>4916.666666666667</v>
      </c>
      <c r="BO29" s="414">
        <f t="shared" si="106"/>
        <v>4916.666666666667</v>
      </c>
      <c r="BP29" s="414">
        <f t="shared" si="106"/>
        <v>4916.666666666667</v>
      </c>
      <c r="BQ29" s="414">
        <f t="shared" si="106"/>
        <v>4916.666666666667</v>
      </c>
      <c r="BR29" s="415"/>
      <c r="BS29" s="414">
        <f t="shared" si="107"/>
        <v>4916.666666666667</v>
      </c>
      <c r="BT29" s="414">
        <f t="shared" si="107"/>
        <v>4916.666666666667</v>
      </c>
      <c r="BU29" s="414">
        <f t="shared" si="107"/>
        <v>4916.666666666667</v>
      </c>
      <c r="BV29" s="414">
        <f t="shared" si="107"/>
        <v>4916.666666666667</v>
      </c>
      <c r="BW29" s="414">
        <f t="shared" si="107"/>
        <v>4916.666666666667</v>
      </c>
      <c r="BX29" s="414">
        <f t="shared" si="107"/>
        <v>4916.666666666667</v>
      </c>
      <c r="BY29" s="414">
        <f t="shared" si="107"/>
        <v>4916.666666666667</v>
      </c>
      <c r="BZ29" s="414">
        <f t="shared" si="107"/>
        <v>4916.666666666667</v>
      </c>
      <c r="CA29" s="414">
        <f t="shared" si="107"/>
        <v>4916.666666666667</v>
      </c>
      <c r="CB29" s="414">
        <f t="shared" si="107"/>
        <v>4916.666666666667</v>
      </c>
      <c r="CC29" s="414">
        <f t="shared" si="107"/>
        <v>4916.666666666667</v>
      </c>
      <c r="CD29" s="414">
        <f t="shared" si="107"/>
        <v>4916.666666666667</v>
      </c>
      <c r="CE29" s="415"/>
      <c r="CF29" s="414">
        <f t="shared" si="108"/>
        <v>4916.666666666667</v>
      </c>
      <c r="CG29" s="414">
        <f t="shared" si="108"/>
        <v>4916.666666666667</v>
      </c>
      <c r="CH29" s="414">
        <f t="shared" si="108"/>
        <v>4916.666666666667</v>
      </c>
      <c r="CI29" s="414">
        <f t="shared" si="108"/>
        <v>4916.666666666667</v>
      </c>
      <c r="CJ29" s="414">
        <f t="shared" si="108"/>
        <v>4916.666666666667</v>
      </c>
      <c r="CK29" s="414">
        <f t="shared" si="108"/>
        <v>4916.666666666667</v>
      </c>
      <c r="CL29" s="414">
        <f t="shared" si="108"/>
        <v>4916.666666666667</v>
      </c>
      <c r="CM29" s="414">
        <f t="shared" si="108"/>
        <v>4916.666666666667</v>
      </c>
      <c r="CN29" s="414">
        <f t="shared" si="108"/>
        <v>4916.666666666667</v>
      </c>
      <c r="CO29" s="414">
        <f t="shared" si="108"/>
        <v>4916.666666666667</v>
      </c>
      <c r="CP29" s="414">
        <f t="shared" si="108"/>
        <v>4916.666666666667</v>
      </c>
      <c r="CQ29" s="414">
        <f t="shared" si="108"/>
        <v>4916.666666666667</v>
      </c>
      <c r="CR29" s="415"/>
    </row>
    <row r="30" spans="1:96" ht="16">
      <c r="A30" s="619">
        <v>45292</v>
      </c>
      <c r="B30" s="620">
        <v>50000</v>
      </c>
      <c r="C30" s="627"/>
      <c r="D30" s="109"/>
      <c r="E30" s="291" t="s">
        <v>159</v>
      </c>
      <c r="F30" s="585">
        <f t="shared" si="102"/>
        <v>4916.666666666667</v>
      </c>
      <c r="G30" s="414">
        <f t="shared" si="95"/>
        <v>4916.666666666667</v>
      </c>
      <c r="H30" s="414">
        <f t="shared" si="95"/>
        <v>4916.666666666667</v>
      </c>
      <c r="I30" s="414">
        <f t="shared" si="95"/>
        <v>4916.666666666667</v>
      </c>
      <c r="J30" s="414">
        <f t="shared" si="95"/>
        <v>4916.666666666667</v>
      </c>
      <c r="K30" s="414">
        <f t="shared" si="95"/>
        <v>4916.666666666667</v>
      </c>
      <c r="L30" s="414">
        <f t="shared" si="95"/>
        <v>4916.666666666667</v>
      </c>
      <c r="M30" s="414">
        <f t="shared" si="95"/>
        <v>4916.666666666667</v>
      </c>
      <c r="N30" s="414">
        <f t="shared" si="95"/>
        <v>4916.666666666667</v>
      </c>
      <c r="O30" s="414">
        <f t="shared" si="95"/>
        <v>4916.666666666667</v>
      </c>
      <c r="P30" s="414">
        <f t="shared" si="95"/>
        <v>4916.666666666667</v>
      </c>
      <c r="Q30" s="414">
        <f t="shared" si="95"/>
        <v>4916.666666666667</v>
      </c>
      <c r="R30" s="415"/>
      <c r="S30" s="414">
        <f t="shared" si="103"/>
        <v>4916.666666666667</v>
      </c>
      <c r="T30" s="414">
        <f t="shared" si="96"/>
        <v>4916.666666666667</v>
      </c>
      <c r="U30" s="414">
        <f t="shared" si="96"/>
        <v>4916.666666666667</v>
      </c>
      <c r="V30" s="414">
        <f t="shared" ref="T30:AD34" si="109">IF(V$2&gt;=$A30,($B30/12)*(1+$B$5),"")</f>
        <v>4916.666666666667</v>
      </c>
      <c r="W30" s="414">
        <f t="shared" si="109"/>
        <v>4916.666666666667</v>
      </c>
      <c r="X30" s="414">
        <f t="shared" si="109"/>
        <v>4916.666666666667</v>
      </c>
      <c r="Y30" s="414">
        <f t="shared" si="109"/>
        <v>4916.666666666667</v>
      </c>
      <c r="Z30" s="414">
        <f t="shared" si="109"/>
        <v>4916.666666666667</v>
      </c>
      <c r="AA30" s="414">
        <f t="shared" si="109"/>
        <v>4916.666666666667</v>
      </c>
      <c r="AB30" s="414">
        <f t="shared" si="109"/>
        <v>4916.666666666667</v>
      </c>
      <c r="AC30" s="414">
        <f t="shared" si="109"/>
        <v>4916.666666666667</v>
      </c>
      <c r="AD30" s="414">
        <f t="shared" si="109"/>
        <v>4916.666666666667</v>
      </c>
      <c r="AE30" s="415"/>
      <c r="AF30" s="414">
        <f t="shared" si="104"/>
        <v>4916.666666666667</v>
      </c>
      <c r="AG30" s="414">
        <f t="shared" si="104"/>
        <v>4916.666666666667</v>
      </c>
      <c r="AH30" s="414">
        <f t="shared" si="104"/>
        <v>4916.666666666667</v>
      </c>
      <c r="AI30" s="414">
        <f t="shared" si="104"/>
        <v>4916.666666666667</v>
      </c>
      <c r="AJ30" s="414">
        <f t="shared" si="104"/>
        <v>4916.666666666667</v>
      </c>
      <c r="AK30" s="414">
        <f t="shared" si="104"/>
        <v>4916.666666666667</v>
      </c>
      <c r="AL30" s="414">
        <f t="shared" si="104"/>
        <v>4916.666666666667</v>
      </c>
      <c r="AM30" s="414">
        <f t="shared" si="104"/>
        <v>4916.666666666667</v>
      </c>
      <c r="AN30" s="414">
        <f t="shared" si="104"/>
        <v>4916.666666666667</v>
      </c>
      <c r="AO30" s="414">
        <f t="shared" si="104"/>
        <v>4916.666666666667</v>
      </c>
      <c r="AP30" s="414">
        <f t="shared" si="104"/>
        <v>4916.666666666667</v>
      </c>
      <c r="AQ30" s="414">
        <f t="shared" si="104"/>
        <v>4916.666666666667</v>
      </c>
      <c r="AR30" s="415"/>
      <c r="AS30" s="414">
        <f t="shared" si="105"/>
        <v>4916.666666666667</v>
      </c>
      <c r="AT30" s="414">
        <f t="shared" si="105"/>
        <v>4916.666666666667</v>
      </c>
      <c r="AU30" s="414">
        <f t="shared" si="105"/>
        <v>4916.666666666667</v>
      </c>
      <c r="AV30" s="414">
        <f t="shared" si="105"/>
        <v>4916.666666666667</v>
      </c>
      <c r="AW30" s="414">
        <f t="shared" si="105"/>
        <v>4916.666666666667</v>
      </c>
      <c r="AX30" s="414">
        <f t="shared" si="105"/>
        <v>4916.666666666667</v>
      </c>
      <c r="AY30" s="414">
        <f t="shared" si="105"/>
        <v>4916.666666666667</v>
      </c>
      <c r="AZ30" s="414">
        <f t="shared" si="105"/>
        <v>4916.666666666667</v>
      </c>
      <c r="BA30" s="414">
        <f t="shared" si="105"/>
        <v>4916.666666666667</v>
      </c>
      <c r="BB30" s="414">
        <f t="shared" si="105"/>
        <v>4916.666666666667</v>
      </c>
      <c r="BC30" s="414">
        <f t="shared" si="105"/>
        <v>4916.666666666667</v>
      </c>
      <c r="BD30" s="414">
        <f t="shared" si="105"/>
        <v>4916.666666666667</v>
      </c>
      <c r="BE30" s="415"/>
      <c r="BF30" s="414">
        <f t="shared" si="106"/>
        <v>4916.666666666667</v>
      </c>
      <c r="BG30" s="414">
        <f t="shared" si="106"/>
        <v>4916.666666666667</v>
      </c>
      <c r="BH30" s="414">
        <f t="shared" si="106"/>
        <v>4916.666666666667</v>
      </c>
      <c r="BI30" s="414">
        <f t="shared" si="106"/>
        <v>4916.666666666667</v>
      </c>
      <c r="BJ30" s="414">
        <f t="shared" si="106"/>
        <v>4916.666666666667</v>
      </c>
      <c r="BK30" s="414">
        <f t="shared" si="106"/>
        <v>4916.666666666667</v>
      </c>
      <c r="BL30" s="414">
        <f t="shared" si="106"/>
        <v>4916.666666666667</v>
      </c>
      <c r="BM30" s="414">
        <f t="shared" si="106"/>
        <v>4916.666666666667</v>
      </c>
      <c r="BN30" s="414">
        <f t="shared" si="106"/>
        <v>4916.666666666667</v>
      </c>
      <c r="BO30" s="414">
        <f t="shared" si="106"/>
        <v>4916.666666666667</v>
      </c>
      <c r="BP30" s="414">
        <f t="shared" si="106"/>
        <v>4916.666666666667</v>
      </c>
      <c r="BQ30" s="414">
        <f t="shared" si="106"/>
        <v>4916.666666666667</v>
      </c>
      <c r="BR30" s="415"/>
      <c r="BS30" s="414">
        <f t="shared" si="107"/>
        <v>4916.666666666667</v>
      </c>
      <c r="BT30" s="414">
        <f t="shared" si="107"/>
        <v>4916.666666666667</v>
      </c>
      <c r="BU30" s="414">
        <f t="shared" si="107"/>
        <v>4916.666666666667</v>
      </c>
      <c r="BV30" s="414">
        <f t="shared" si="107"/>
        <v>4916.666666666667</v>
      </c>
      <c r="BW30" s="414">
        <f t="shared" si="107"/>
        <v>4916.666666666667</v>
      </c>
      <c r="BX30" s="414">
        <f t="shared" si="107"/>
        <v>4916.666666666667</v>
      </c>
      <c r="BY30" s="414">
        <f t="shared" si="107"/>
        <v>4916.666666666667</v>
      </c>
      <c r="BZ30" s="414">
        <f t="shared" si="107"/>
        <v>4916.666666666667</v>
      </c>
      <c r="CA30" s="414">
        <f t="shared" si="107"/>
        <v>4916.666666666667</v>
      </c>
      <c r="CB30" s="414">
        <f t="shared" si="107"/>
        <v>4916.666666666667</v>
      </c>
      <c r="CC30" s="414">
        <f t="shared" si="107"/>
        <v>4916.666666666667</v>
      </c>
      <c r="CD30" s="414">
        <f t="shared" si="107"/>
        <v>4916.666666666667</v>
      </c>
      <c r="CE30" s="415"/>
      <c r="CF30" s="414">
        <f t="shared" si="108"/>
        <v>4916.666666666667</v>
      </c>
      <c r="CG30" s="414">
        <f t="shared" si="108"/>
        <v>4916.666666666667</v>
      </c>
      <c r="CH30" s="414">
        <f t="shared" si="108"/>
        <v>4916.666666666667</v>
      </c>
      <c r="CI30" s="414">
        <f t="shared" si="108"/>
        <v>4916.666666666667</v>
      </c>
      <c r="CJ30" s="414">
        <f t="shared" si="108"/>
        <v>4916.666666666667</v>
      </c>
      <c r="CK30" s="414">
        <f t="shared" si="108"/>
        <v>4916.666666666667</v>
      </c>
      <c r="CL30" s="414">
        <f t="shared" si="108"/>
        <v>4916.666666666667</v>
      </c>
      <c r="CM30" s="414">
        <f t="shared" si="108"/>
        <v>4916.666666666667</v>
      </c>
      <c r="CN30" s="414">
        <f t="shared" si="108"/>
        <v>4916.666666666667</v>
      </c>
      <c r="CO30" s="414">
        <f t="shared" si="108"/>
        <v>4916.666666666667</v>
      </c>
      <c r="CP30" s="414">
        <f t="shared" si="108"/>
        <v>4916.666666666667</v>
      </c>
      <c r="CQ30" s="414">
        <f t="shared" si="108"/>
        <v>4916.666666666667</v>
      </c>
      <c r="CR30" s="415"/>
    </row>
    <row r="31" spans="1:96" ht="16">
      <c r="A31" s="619">
        <v>45292</v>
      </c>
      <c r="B31" s="620">
        <v>50000</v>
      </c>
      <c r="C31" s="627"/>
      <c r="D31" s="109"/>
      <c r="E31" s="291" t="s">
        <v>159</v>
      </c>
      <c r="F31" s="585">
        <f t="shared" si="102"/>
        <v>4916.666666666667</v>
      </c>
      <c r="G31" s="414">
        <f t="shared" si="95"/>
        <v>4916.666666666667</v>
      </c>
      <c r="H31" s="414">
        <f t="shared" si="95"/>
        <v>4916.666666666667</v>
      </c>
      <c r="I31" s="414">
        <f t="shared" si="95"/>
        <v>4916.666666666667</v>
      </c>
      <c r="J31" s="414">
        <f t="shared" si="95"/>
        <v>4916.666666666667</v>
      </c>
      <c r="K31" s="414">
        <f t="shared" si="95"/>
        <v>4916.666666666667</v>
      </c>
      <c r="L31" s="414">
        <f t="shared" si="95"/>
        <v>4916.666666666667</v>
      </c>
      <c r="M31" s="414">
        <f t="shared" si="95"/>
        <v>4916.666666666667</v>
      </c>
      <c r="N31" s="414">
        <f t="shared" si="95"/>
        <v>4916.666666666667</v>
      </c>
      <c r="O31" s="414">
        <f t="shared" si="95"/>
        <v>4916.666666666667</v>
      </c>
      <c r="P31" s="414">
        <f t="shared" si="95"/>
        <v>4916.666666666667</v>
      </c>
      <c r="Q31" s="414">
        <f t="shared" si="95"/>
        <v>4916.666666666667</v>
      </c>
      <c r="R31" s="415"/>
      <c r="S31" s="414">
        <f t="shared" si="103"/>
        <v>4916.666666666667</v>
      </c>
      <c r="T31" s="414">
        <f t="shared" si="109"/>
        <v>4916.666666666667</v>
      </c>
      <c r="U31" s="414">
        <f t="shared" si="109"/>
        <v>4916.666666666667</v>
      </c>
      <c r="V31" s="414">
        <f t="shared" si="109"/>
        <v>4916.666666666667</v>
      </c>
      <c r="W31" s="414">
        <f t="shared" si="109"/>
        <v>4916.666666666667</v>
      </c>
      <c r="X31" s="414">
        <f t="shared" si="109"/>
        <v>4916.666666666667</v>
      </c>
      <c r="Y31" s="414">
        <f t="shared" si="109"/>
        <v>4916.666666666667</v>
      </c>
      <c r="Z31" s="414">
        <f t="shared" si="109"/>
        <v>4916.666666666667</v>
      </c>
      <c r="AA31" s="414">
        <f t="shared" si="109"/>
        <v>4916.666666666667</v>
      </c>
      <c r="AB31" s="414">
        <f t="shared" si="109"/>
        <v>4916.666666666667</v>
      </c>
      <c r="AC31" s="414">
        <f t="shared" si="109"/>
        <v>4916.666666666667</v>
      </c>
      <c r="AD31" s="414">
        <f t="shared" si="109"/>
        <v>4916.666666666667</v>
      </c>
      <c r="AE31" s="415"/>
      <c r="AF31" s="414">
        <f t="shared" si="104"/>
        <v>4916.666666666667</v>
      </c>
      <c r="AG31" s="414">
        <f t="shared" si="104"/>
        <v>4916.666666666667</v>
      </c>
      <c r="AH31" s="414">
        <f t="shared" si="104"/>
        <v>4916.666666666667</v>
      </c>
      <c r="AI31" s="414">
        <f t="shared" si="104"/>
        <v>4916.666666666667</v>
      </c>
      <c r="AJ31" s="414">
        <f t="shared" si="104"/>
        <v>4916.666666666667</v>
      </c>
      <c r="AK31" s="414">
        <f t="shared" si="104"/>
        <v>4916.666666666667</v>
      </c>
      <c r="AL31" s="414">
        <f t="shared" si="104"/>
        <v>4916.666666666667</v>
      </c>
      <c r="AM31" s="414">
        <f t="shared" si="104"/>
        <v>4916.666666666667</v>
      </c>
      <c r="AN31" s="414">
        <f t="shared" si="104"/>
        <v>4916.666666666667</v>
      </c>
      <c r="AO31" s="414">
        <f t="shared" si="104"/>
        <v>4916.666666666667</v>
      </c>
      <c r="AP31" s="414">
        <f t="shared" si="104"/>
        <v>4916.666666666667</v>
      </c>
      <c r="AQ31" s="414">
        <f t="shared" si="104"/>
        <v>4916.666666666667</v>
      </c>
      <c r="AR31" s="415"/>
      <c r="AS31" s="414">
        <f t="shared" si="105"/>
        <v>4916.666666666667</v>
      </c>
      <c r="AT31" s="414">
        <f t="shared" si="105"/>
        <v>4916.666666666667</v>
      </c>
      <c r="AU31" s="414">
        <f t="shared" si="105"/>
        <v>4916.666666666667</v>
      </c>
      <c r="AV31" s="414">
        <f t="shared" si="105"/>
        <v>4916.666666666667</v>
      </c>
      <c r="AW31" s="414">
        <f t="shared" si="105"/>
        <v>4916.666666666667</v>
      </c>
      <c r="AX31" s="414">
        <f t="shared" si="105"/>
        <v>4916.666666666667</v>
      </c>
      <c r="AY31" s="414">
        <f t="shared" si="105"/>
        <v>4916.666666666667</v>
      </c>
      <c r="AZ31" s="414">
        <f t="shared" si="105"/>
        <v>4916.666666666667</v>
      </c>
      <c r="BA31" s="414">
        <f t="shared" si="105"/>
        <v>4916.666666666667</v>
      </c>
      <c r="BB31" s="414">
        <f t="shared" si="105"/>
        <v>4916.666666666667</v>
      </c>
      <c r="BC31" s="414">
        <f t="shared" si="105"/>
        <v>4916.666666666667</v>
      </c>
      <c r="BD31" s="414">
        <f t="shared" si="105"/>
        <v>4916.666666666667</v>
      </c>
      <c r="BE31" s="415"/>
      <c r="BF31" s="414">
        <f t="shared" si="106"/>
        <v>4916.666666666667</v>
      </c>
      <c r="BG31" s="414">
        <f t="shared" si="106"/>
        <v>4916.666666666667</v>
      </c>
      <c r="BH31" s="414">
        <f t="shared" si="106"/>
        <v>4916.666666666667</v>
      </c>
      <c r="BI31" s="414">
        <f t="shared" si="106"/>
        <v>4916.666666666667</v>
      </c>
      <c r="BJ31" s="414">
        <f t="shared" si="106"/>
        <v>4916.666666666667</v>
      </c>
      <c r="BK31" s="414">
        <f t="shared" si="106"/>
        <v>4916.666666666667</v>
      </c>
      <c r="BL31" s="414">
        <f t="shared" si="106"/>
        <v>4916.666666666667</v>
      </c>
      <c r="BM31" s="414">
        <f t="shared" si="106"/>
        <v>4916.666666666667</v>
      </c>
      <c r="BN31" s="414">
        <f t="shared" si="106"/>
        <v>4916.666666666667</v>
      </c>
      <c r="BO31" s="414">
        <f t="shared" si="106"/>
        <v>4916.666666666667</v>
      </c>
      <c r="BP31" s="414">
        <f t="shared" si="106"/>
        <v>4916.666666666667</v>
      </c>
      <c r="BQ31" s="414">
        <f t="shared" si="106"/>
        <v>4916.666666666667</v>
      </c>
      <c r="BR31" s="415"/>
      <c r="BS31" s="414">
        <f t="shared" si="107"/>
        <v>4916.666666666667</v>
      </c>
      <c r="BT31" s="414">
        <f t="shared" si="107"/>
        <v>4916.666666666667</v>
      </c>
      <c r="BU31" s="414">
        <f t="shared" si="107"/>
        <v>4916.666666666667</v>
      </c>
      <c r="BV31" s="414">
        <f t="shared" si="107"/>
        <v>4916.666666666667</v>
      </c>
      <c r="BW31" s="414">
        <f t="shared" si="107"/>
        <v>4916.666666666667</v>
      </c>
      <c r="BX31" s="414">
        <f t="shared" si="107"/>
        <v>4916.666666666667</v>
      </c>
      <c r="BY31" s="414">
        <f t="shared" si="107"/>
        <v>4916.666666666667</v>
      </c>
      <c r="BZ31" s="414">
        <f t="shared" si="107"/>
        <v>4916.666666666667</v>
      </c>
      <c r="CA31" s="414">
        <f t="shared" si="107"/>
        <v>4916.666666666667</v>
      </c>
      <c r="CB31" s="414">
        <f t="shared" si="107"/>
        <v>4916.666666666667</v>
      </c>
      <c r="CC31" s="414">
        <f t="shared" si="107"/>
        <v>4916.666666666667</v>
      </c>
      <c r="CD31" s="414">
        <f t="shared" si="107"/>
        <v>4916.666666666667</v>
      </c>
      <c r="CE31" s="415"/>
      <c r="CF31" s="414">
        <f t="shared" si="108"/>
        <v>4916.666666666667</v>
      </c>
      <c r="CG31" s="414">
        <f t="shared" si="108"/>
        <v>4916.666666666667</v>
      </c>
      <c r="CH31" s="414">
        <f t="shared" si="108"/>
        <v>4916.666666666667</v>
      </c>
      <c r="CI31" s="414">
        <f t="shared" si="108"/>
        <v>4916.666666666667</v>
      </c>
      <c r="CJ31" s="414">
        <f t="shared" si="108"/>
        <v>4916.666666666667</v>
      </c>
      <c r="CK31" s="414">
        <f t="shared" si="108"/>
        <v>4916.666666666667</v>
      </c>
      <c r="CL31" s="414">
        <f t="shared" si="108"/>
        <v>4916.666666666667</v>
      </c>
      <c r="CM31" s="414">
        <f t="shared" si="108"/>
        <v>4916.666666666667</v>
      </c>
      <c r="CN31" s="414">
        <f t="shared" si="108"/>
        <v>4916.666666666667</v>
      </c>
      <c r="CO31" s="414">
        <f t="shared" si="108"/>
        <v>4916.666666666667</v>
      </c>
      <c r="CP31" s="414">
        <f t="shared" si="108"/>
        <v>4916.666666666667</v>
      </c>
      <c r="CQ31" s="414">
        <f t="shared" si="108"/>
        <v>4916.666666666667</v>
      </c>
      <c r="CR31" s="415"/>
    </row>
    <row r="32" spans="1:96" ht="16">
      <c r="A32" s="619">
        <v>45292</v>
      </c>
      <c r="B32" s="620">
        <v>50000</v>
      </c>
      <c r="C32" s="627"/>
      <c r="D32" s="109"/>
      <c r="E32" s="291" t="s">
        <v>159</v>
      </c>
      <c r="F32" s="585">
        <f t="shared" si="102"/>
        <v>4916.666666666667</v>
      </c>
      <c r="G32" s="414">
        <f t="shared" si="95"/>
        <v>4916.666666666667</v>
      </c>
      <c r="H32" s="414">
        <f t="shared" si="95"/>
        <v>4916.666666666667</v>
      </c>
      <c r="I32" s="414">
        <f t="shared" si="95"/>
        <v>4916.666666666667</v>
      </c>
      <c r="J32" s="414">
        <f t="shared" si="95"/>
        <v>4916.666666666667</v>
      </c>
      <c r="K32" s="414">
        <f t="shared" si="95"/>
        <v>4916.666666666667</v>
      </c>
      <c r="L32" s="414">
        <f t="shared" si="95"/>
        <v>4916.666666666667</v>
      </c>
      <c r="M32" s="414">
        <f t="shared" si="95"/>
        <v>4916.666666666667</v>
      </c>
      <c r="N32" s="414">
        <f t="shared" si="95"/>
        <v>4916.666666666667</v>
      </c>
      <c r="O32" s="414">
        <f t="shared" si="95"/>
        <v>4916.666666666667</v>
      </c>
      <c r="P32" s="414">
        <f t="shared" si="95"/>
        <v>4916.666666666667</v>
      </c>
      <c r="Q32" s="414">
        <f t="shared" si="95"/>
        <v>4916.666666666667</v>
      </c>
      <c r="R32" s="411"/>
      <c r="S32" s="410">
        <f t="shared" si="103"/>
        <v>4916.666666666667</v>
      </c>
      <c r="T32" s="410">
        <f t="shared" si="109"/>
        <v>4916.666666666667</v>
      </c>
      <c r="U32" s="410">
        <f t="shared" si="109"/>
        <v>4916.666666666667</v>
      </c>
      <c r="V32" s="410">
        <f t="shared" si="109"/>
        <v>4916.666666666667</v>
      </c>
      <c r="W32" s="410">
        <f t="shared" si="109"/>
        <v>4916.666666666667</v>
      </c>
      <c r="X32" s="410">
        <f t="shared" si="109"/>
        <v>4916.666666666667</v>
      </c>
      <c r="Y32" s="410">
        <f t="shared" si="109"/>
        <v>4916.666666666667</v>
      </c>
      <c r="Z32" s="410">
        <f t="shared" si="109"/>
        <v>4916.666666666667</v>
      </c>
      <c r="AA32" s="410">
        <f t="shared" si="109"/>
        <v>4916.666666666667</v>
      </c>
      <c r="AB32" s="410">
        <f t="shared" si="109"/>
        <v>4916.666666666667</v>
      </c>
      <c r="AC32" s="410">
        <f t="shared" si="109"/>
        <v>4916.666666666667</v>
      </c>
      <c r="AD32" s="410">
        <f t="shared" si="109"/>
        <v>4916.666666666667</v>
      </c>
      <c r="AE32" s="411"/>
      <c r="AF32" s="410">
        <f t="shared" si="104"/>
        <v>4916.666666666667</v>
      </c>
      <c r="AG32" s="410">
        <f t="shared" si="104"/>
        <v>4916.666666666667</v>
      </c>
      <c r="AH32" s="410">
        <f t="shared" si="104"/>
        <v>4916.666666666667</v>
      </c>
      <c r="AI32" s="410">
        <f t="shared" si="104"/>
        <v>4916.666666666667</v>
      </c>
      <c r="AJ32" s="410">
        <f t="shared" si="104"/>
        <v>4916.666666666667</v>
      </c>
      <c r="AK32" s="410">
        <f t="shared" si="104"/>
        <v>4916.666666666667</v>
      </c>
      <c r="AL32" s="410">
        <f t="shared" si="104"/>
        <v>4916.666666666667</v>
      </c>
      <c r="AM32" s="410">
        <f t="shared" si="104"/>
        <v>4916.666666666667</v>
      </c>
      <c r="AN32" s="410">
        <f t="shared" si="104"/>
        <v>4916.666666666667</v>
      </c>
      <c r="AO32" s="410">
        <f t="shared" si="104"/>
        <v>4916.666666666667</v>
      </c>
      <c r="AP32" s="410">
        <f t="shared" si="104"/>
        <v>4916.666666666667</v>
      </c>
      <c r="AQ32" s="410">
        <f t="shared" si="104"/>
        <v>4916.666666666667</v>
      </c>
      <c r="AR32" s="411"/>
      <c r="AS32" s="410">
        <f t="shared" si="105"/>
        <v>4916.666666666667</v>
      </c>
      <c r="AT32" s="410">
        <f t="shared" si="105"/>
        <v>4916.666666666667</v>
      </c>
      <c r="AU32" s="410">
        <f t="shared" si="105"/>
        <v>4916.666666666667</v>
      </c>
      <c r="AV32" s="410">
        <f t="shared" si="105"/>
        <v>4916.666666666667</v>
      </c>
      <c r="AW32" s="410">
        <f t="shared" si="105"/>
        <v>4916.666666666667</v>
      </c>
      <c r="AX32" s="410">
        <f t="shared" si="105"/>
        <v>4916.666666666667</v>
      </c>
      <c r="AY32" s="410">
        <f t="shared" si="105"/>
        <v>4916.666666666667</v>
      </c>
      <c r="AZ32" s="410">
        <f t="shared" si="105"/>
        <v>4916.666666666667</v>
      </c>
      <c r="BA32" s="410">
        <f t="shared" si="105"/>
        <v>4916.666666666667</v>
      </c>
      <c r="BB32" s="410">
        <f t="shared" si="105"/>
        <v>4916.666666666667</v>
      </c>
      <c r="BC32" s="410">
        <f t="shared" si="105"/>
        <v>4916.666666666667</v>
      </c>
      <c r="BD32" s="410">
        <f t="shared" si="105"/>
        <v>4916.666666666667</v>
      </c>
      <c r="BE32" s="411"/>
      <c r="BF32" s="410">
        <f t="shared" si="106"/>
        <v>4916.666666666667</v>
      </c>
      <c r="BG32" s="410">
        <f t="shared" si="106"/>
        <v>4916.666666666667</v>
      </c>
      <c r="BH32" s="410">
        <f t="shared" si="106"/>
        <v>4916.666666666667</v>
      </c>
      <c r="BI32" s="410">
        <f t="shared" si="106"/>
        <v>4916.666666666667</v>
      </c>
      <c r="BJ32" s="410">
        <f t="shared" si="106"/>
        <v>4916.666666666667</v>
      </c>
      <c r="BK32" s="410">
        <f t="shared" si="106"/>
        <v>4916.666666666667</v>
      </c>
      <c r="BL32" s="410">
        <f t="shared" si="106"/>
        <v>4916.666666666667</v>
      </c>
      <c r="BM32" s="410">
        <f t="shared" si="106"/>
        <v>4916.666666666667</v>
      </c>
      <c r="BN32" s="410">
        <f t="shared" si="106"/>
        <v>4916.666666666667</v>
      </c>
      <c r="BO32" s="410">
        <f t="shared" si="106"/>
        <v>4916.666666666667</v>
      </c>
      <c r="BP32" s="410">
        <f t="shared" si="106"/>
        <v>4916.666666666667</v>
      </c>
      <c r="BQ32" s="410">
        <f t="shared" si="106"/>
        <v>4916.666666666667</v>
      </c>
      <c r="BR32" s="411"/>
      <c r="BS32" s="410">
        <f t="shared" si="107"/>
        <v>4916.666666666667</v>
      </c>
      <c r="BT32" s="410">
        <f t="shared" si="107"/>
        <v>4916.666666666667</v>
      </c>
      <c r="BU32" s="410">
        <f t="shared" si="107"/>
        <v>4916.666666666667</v>
      </c>
      <c r="BV32" s="410">
        <f t="shared" si="107"/>
        <v>4916.666666666667</v>
      </c>
      <c r="BW32" s="410">
        <f t="shared" si="107"/>
        <v>4916.666666666667</v>
      </c>
      <c r="BX32" s="410">
        <f t="shared" si="107"/>
        <v>4916.666666666667</v>
      </c>
      <c r="BY32" s="410">
        <f t="shared" si="107"/>
        <v>4916.666666666667</v>
      </c>
      <c r="BZ32" s="410">
        <f t="shared" si="107"/>
        <v>4916.666666666667</v>
      </c>
      <c r="CA32" s="410">
        <f t="shared" si="107"/>
        <v>4916.666666666667</v>
      </c>
      <c r="CB32" s="410">
        <f t="shared" si="107"/>
        <v>4916.666666666667</v>
      </c>
      <c r="CC32" s="410">
        <f t="shared" si="107"/>
        <v>4916.666666666667</v>
      </c>
      <c r="CD32" s="410">
        <f t="shared" si="107"/>
        <v>4916.666666666667</v>
      </c>
      <c r="CE32" s="411"/>
      <c r="CF32" s="410">
        <f t="shared" si="108"/>
        <v>4916.666666666667</v>
      </c>
      <c r="CG32" s="410">
        <f t="shared" si="108"/>
        <v>4916.666666666667</v>
      </c>
      <c r="CH32" s="410">
        <f t="shared" si="108"/>
        <v>4916.666666666667</v>
      </c>
      <c r="CI32" s="410">
        <f t="shared" si="108"/>
        <v>4916.666666666667</v>
      </c>
      <c r="CJ32" s="410">
        <f t="shared" si="108"/>
        <v>4916.666666666667</v>
      </c>
      <c r="CK32" s="410">
        <f t="shared" si="108"/>
        <v>4916.666666666667</v>
      </c>
      <c r="CL32" s="410">
        <f t="shared" si="108"/>
        <v>4916.666666666667</v>
      </c>
      <c r="CM32" s="410">
        <f t="shared" si="108"/>
        <v>4916.666666666667</v>
      </c>
      <c r="CN32" s="410">
        <f t="shared" si="108"/>
        <v>4916.666666666667</v>
      </c>
      <c r="CO32" s="410">
        <f t="shared" si="108"/>
        <v>4916.666666666667</v>
      </c>
      <c r="CP32" s="410">
        <f t="shared" si="108"/>
        <v>4916.666666666667</v>
      </c>
      <c r="CQ32" s="410">
        <f t="shared" si="108"/>
        <v>4916.666666666667</v>
      </c>
      <c r="CR32" s="411"/>
    </row>
    <row r="33" spans="1:96" ht="16">
      <c r="A33" s="619">
        <v>45292</v>
      </c>
      <c r="B33" s="620">
        <v>50000</v>
      </c>
      <c r="C33" s="627"/>
      <c r="D33" s="109"/>
      <c r="E33" s="291" t="s">
        <v>159</v>
      </c>
      <c r="F33" s="585">
        <f t="shared" si="102"/>
        <v>4916.666666666667</v>
      </c>
      <c r="G33" s="414">
        <f t="shared" si="95"/>
        <v>4916.666666666667</v>
      </c>
      <c r="H33" s="414">
        <f t="shared" si="95"/>
        <v>4916.666666666667</v>
      </c>
      <c r="I33" s="414">
        <f t="shared" si="95"/>
        <v>4916.666666666667</v>
      </c>
      <c r="J33" s="414">
        <f t="shared" si="95"/>
        <v>4916.666666666667</v>
      </c>
      <c r="K33" s="414">
        <f t="shared" si="95"/>
        <v>4916.666666666667</v>
      </c>
      <c r="L33" s="414">
        <f t="shared" si="95"/>
        <v>4916.666666666667</v>
      </c>
      <c r="M33" s="414">
        <f t="shared" si="95"/>
        <v>4916.666666666667</v>
      </c>
      <c r="N33" s="414">
        <f t="shared" si="95"/>
        <v>4916.666666666667</v>
      </c>
      <c r="O33" s="414">
        <f t="shared" si="95"/>
        <v>4916.666666666667</v>
      </c>
      <c r="P33" s="414">
        <f t="shared" si="95"/>
        <v>4916.666666666667</v>
      </c>
      <c r="Q33" s="414">
        <f t="shared" si="95"/>
        <v>4916.666666666667</v>
      </c>
      <c r="R33" s="411"/>
      <c r="S33" s="410">
        <f t="shared" si="103"/>
        <v>4916.666666666667</v>
      </c>
      <c r="T33" s="410">
        <f t="shared" si="109"/>
        <v>4916.666666666667</v>
      </c>
      <c r="U33" s="410">
        <f t="shared" si="109"/>
        <v>4916.666666666667</v>
      </c>
      <c r="V33" s="410">
        <f t="shared" si="109"/>
        <v>4916.666666666667</v>
      </c>
      <c r="W33" s="410">
        <f t="shared" si="109"/>
        <v>4916.666666666667</v>
      </c>
      <c r="X33" s="410">
        <f t="shared" si="109"/>
        <v>4916.666666666667</v>
      </c>
      <c r="Y33" s="410">
        <f t="shared" si="109"/>
        <v>4916.666666666667</v>
      </c>
      <c r="Z33" s="410">
        <f t="shared" si="109"/>
        <v>4916.666666666667</v>
      </c>
      <c r="AA33" s="410">
        <f t="shared" si="109"/>
        <v>4916.666666666667</v>
      </c>
      <c r="AB33" s="410">
        <f t="shared" si="109"/>
        <v>4916.666666666667</v>
      </c>
      <c r="AC33" s="410">
        <f t="shared" si="109"/>
        <v>4916.666666666667</v>
      </c>
      <c r="AD33" s="410">
        <f t="shared" si="109"/>
        <v>4916.666666666667</v>
      </c>
      <c r="AE33" s="411"/>
      <c r="AF33" s="410">
        <f t="shared" si="104"/>
        <v>4916.666666666667</v>
      </c>
      <c r="AG33" s="410">
        <f t="shared" si="104"/>
        <v>4916.666666666667</v>
      </c>
      <c r="AH33" s="410">
        <f t="shared" si="104"/>
        <v>4916.666666666667</v>
      </c>
      <c r="AI33" s="410">
        <f t="shared" si="104"/>
        <v>4916.666666666667</v>
      </c>
      <c r="AJ33" s="410">
        <f t="shared" si="104"/>
        <v>4916.666666666667</v>
      </c>
      <c r="AK33" s="410">
        <f t="shared" si="104"/>
        <v>4916.666666666667</v>
      </c>
      <c r="AL33" s="410">
        <f t="shared" si="104"/>
        <v>4916.666666666667</v>
      </c>
      <c r="AM33" s="410">
        <f t="shared" si="104"/>
        <v>4916.666666666667</v>
      </c>
      <c r="AN33" s="410">
        <f t="shared" si="104"/>
        <v>4916.666666666667</v>
      </c>
      <c r="AO33" s="410">
        <f t="shared" si="104"/>
        <v>4916.666666666667</v>
      </c>
      <c r="AP33" s="410">
        <f t="shared" si="104"/>
        <v>4916.666666666667</v>
      </c>
      <c r="AQ33" s="410">
        <f t="shared" si="104"/>
        <v>4916.666666666667</v>
      </c>
      <c r="AR33" s="411"/>
      <c r="AS33" s="410">
        <f t="shared" si="105"/>
        <v>4916.666666666667</v>
      </c>
      <c r="AT33" s="410">
        <f t="shared" si="105"/>
        <v>4916.666666666667</v>
      </c>
      <c r="AU33" s="410">
        <f t="shared" si="105"/>
        <v>4916.666666666667</v>
      </c>
      <c r="AV33" s="410">
        <f t="shared" si="105"/>
        <v>4916.666666666667</v>
      </c>
      <c r="AW33" s="410">
        <f t="shared" si="105"/>
        <v>4916.666666666667</v>
      </c>
      <c r="AX33" s="410">
        <f t="shared" si="105"/>
        <v>4916.666666666667</v>
      </c>
      <c r="AY33" s="410">
        <f t="shared" si="105"/>
        <v>4916.666666666667</v>
      </c>
      <c r="AZ33" s="410">
        <f t="shared" si="105"/>
        <v>4916.666666666667</v>
      </c>
      <c r="BA33" s="410">
        <f t="shared" si="105"/>
        <v>4916.666666666667</v>
      </c>
      <c r="BB33" s="410">
        <f t="shared" si="105"/>
        <v>4916.666666666667</v>
      </c>
      <c r="BC33" s="410">
        <f t="shared" si="105"/>
        <v>4916.666666666667</v>
      </c>
      <c r="BD33" s="410">
        <f t="shared" si="105"/>
        <v>4916.666666666667</v>
      </c>
      <c r="BE33" s="411"/>
      <c r="BF33" s="410">
        <f t="shared" si="106"/>
        <v>4916.666666666667</v>
      </c>
      <c r="BG33" s="410">
        <f t="shared" si="106"/>
        <v>4916.666666666667</v>
      </c>
      <c r="BH33" s="410">
        <f t="shared" si="106"/>
        <v>4916.666666666667</v>
      </c>
      <c r="BI33" s="410">
        <f t="shared" si="106"/>
        <v>4916.666666666667</v>
      </c>
      <c r="BJ33" s="410">
        <f t="shared" si="106"/>
        <v>4916.666666666667</v>
      </c>
      <c r="BK33" s="410">
        <f t="shared" si="106"/>
        <v>4916.666666666667</v>
      </c>
      <c r="BL33" s="410">
        <f t="shared" si="106"/>
        <v>4916.666666666667</v>
      </c>
      <c r="BM33" s="410">
        <f t="shared" si="106"/>
        <v>4916.666666666667</v>
      </c>
      <c r="BN33" s="410">
        <f t="shared" si="106"/>
        <v>4916.666666666667</v>
      </c>
      <c r="BO33" s="410">
        <f t="shared" si="106"/>
        <v>4916.666666666667</v>
      </c>
      <c r="BP33" s="410">
        <f t="shared" si="106"/>
        <v>4916.666666666667</v>
      </c>
      <c r="BQ33" s="410">
        <f t="shared" si="106"/>
        <v>4916.666666666667</v>
      </c>
      <c r="BR33" s="411"/>
      <c r="BS33" s="410">
        <f t="shared" si="107"/>
        <v>4916.666666666667</v>
      </c>
      <c r="BT33" s="410">
        <f t="shared" si="107"/>
        <v>4916.666666666667</v>
      </c>
      <c r="BU33" s="410">
        <f t="shared" si="107"/>
        <v>4916.666666666667</v>
      </c>
      <c r="BV33" s="410">
        <f t="shared" si="107"/>
        <v>4916.666666666667</v>
      </c>
      <c r="BW33" s="410">
        <f t="shared" si="107"/>
        <v>4916.666666666667</v>
      </c>
      <c r="BX33" s="410">
        <f t="shared" si="107"/>
        <v>4916.666666666667</v>
      </c>
      <c r="BY33" s="410">
        <f t="shared" si="107"/>
        <v>4916.666666666667</v>
      </c>
      <c r="BZ33" s="410">
        <f t="shared" si="107"/>
        <v>4916.666666666667</v>
      </c>
      <c r="CA33" s="410">
        <f t="shared" si="107"/>
        <v>4916.666666666667</v>
      </c>
      <c r="CB33" s="410">
        <f t="shared" si="107"/>
        <v>4916.666666666667</v>
      </c>
      <c r="CC33" s="410">
        <f t="shared" si="107"/>
        <v>4916.666666666667</v>
      </c>
      <c r="CD33" s="410">
        <f t="shared" si="107"/>
        <v>4916.666666666667</v>
      </c>
      <c r="CE33" s="411"/>
      <c r="CF33" s="410">
        <f t="shared" si="108"/>
        <v>4916.666666666667</v>
      </c>
      <c r="CG33" s="410">
        <f t="shared" si="108"/>
        <v>4916.666666666667</v>
      </c>
      <c r="CH33" s="410">
        <f t="shared" si="108"/>
        <v>4916.666666666667</v>
      </c>
      <c r="CI33" s="410">
        <f t="shared" si="108"/>
        <v>4916.666666666667</v>
      </c>
      <c r="CJ33" s="410">
        <f t="shared" si="108"/>
        <v>4916.666666666667</v>
      </c>
      <c r="CK33" s="410">
        <f t="shared" si="108"/>
        <v>4916.666666666667</v>
      </c>
      <c r="CL33" s="410">
        <f t="shared" si="108"/>
        <v>4916.666666666667</v>
      </c>
      <c r="CM33" s="410">
        <f t="shared" si="108"/>
        <v>4916.666666666667</v>
      </c>
      <c r="CN33" s="410">
        <f t="shared" si="108"/>
        <v>4916.666666666667</v>
      </c>
      <c r="CO33" s="410">
        <f t="shared" si="108"/>
        <v>4916.666666666667</v>
      </c>
      <c r="CP33" s="410">
        <f t="shared" si="108"/>
        <v>4916.666666666667</v>
      </c>
      <c r="CQ33" s="410">
        <f t="shared" si="108"/>
        <v>4916.666666666667</v>
      </c>
      <c r="CR33" s="411"/>
    </row>
    <row r="34" spans="1:96" ht="16">
      <c r="A34" s="619">
        <v>44562</v>
      </c>
      <c r="B34" s="620">
        <v>60000</v>
      </c>
      <c r="C34" s="627"/>
      <c r="D34" s="109"/>
      <c r="E34" s="291" t="s">
        <v>159</v>
      </c>
      <c r="F34" s="585">
        <f t="shared" si="102"/>
        <v>5900</v>
      </c>
      <c r="G34" s="414">
        <f t="shared" si="95"/>
        <v>5900</v>
      </c>
      <c r="H34" s="414">
        <f t="shared" si="95"/>
        <v>5900</v>
      </c>
      <c r="I34" s="414">
        <f t="shared" si="95"/>
        <v>5900</v>
      </c>
      <c r="J34" s="414">
        <f t="shared" si="95"/>
        <v>5900</v>
      </c>
      <c r="K34" s="414">
        <f t="shared" si="95"/>
        <v>5900</v>
      </c>
      <c r="L34" s="414">
        <f t="shared" si="95"/>
        <v>5900</v>
      </c>
      <c r="M34" s="414">
        <f t="shared" si="95"/>
        <v>5900</v>
      </c>
      <c r="N34" s="414">
        <f t="shared" si="95"/>
        <v>5900</v>
      </c>
      <c r="O34" s="414">
        <f t="shared" si="95"/>
        <v>5900</v>
      </c>
      <c r="P34" s="414">
        <f t="shared" si="95"/>
        <v>5900</v>
      </c>
      <c r="Q34" s="414">
        <f t="shared" si="95"/>
        <v>5900</v>
      </c>
      <c r="R34" s="411"/>
      <c r="S34" s="410">
        <f t="shared" si="103"/>
        <v>5900</v>
      </c>
      <c r="T34" s="410">
        <f t="shared" si="109"/>
        <v>5900</v>
      </c>
      <c r="U34" s="410">
        <f t="shared" si="109"/>
        <v>5900</v>
      </c>
      <c r="V34" s="410">
        <f t="shared" si="109"/>
        <v>5900</v>
      </c>
      <c r="W34" s="410">
        <f t="shared" si="109"/>
        <v>5900</v>
      </c>
      <c r="X34" s="410">
        <f t="shared" si="109"/>
        <v>5900</v>
      </c>
      <c r="Y34" s="410">
        <f t="shared" si="109"/>
        <v>5900</v>
      </c>
      <c r="Z34" s="410">
        <f t="shared" si="109"/>
        <v>5900</v>
      </c>
      <c r="AA34" s="410">
        <f t="shared" si="109"/>
        <v>5900</v>
      </c>
      <c r="AB34" s="410">
        <f t="shared" si="109"/>
        <v>5900</v>
      </c>
      <c r="AC34" s="410">
        <f t="shared" si="109"/>
        <v>5900</v>
      </c>
      <c r="AD34" s="410">
        <f t="shared" si="109"/>
        <v>5900</v>
      </c>
      <c r="AE34" s="411"/>
      <c r="AF34" s="410">
        <f t="shared" si="104"/>
        <v>5900</v>
      </c>
      <c r="AG34" s="410">
        <f t="shared" si="104"/>
        <v>5900</v>
      </c>
      <c r="AH34" s="410">
        <f t="shared" si="104"/>
        <v>5900</v>
      </c>
      <c r="AI34" s="410">
        <f t="shared" si="104"/>
        <v>5900</v>
      </c>
      <c r="AJ34" s="410">
        <f t="shared" si="104"/>
        <v>5900</v>
      </c>
      <c r="AK34" s="410">
        <f t="shared" si="104"/>
        <v>5900</v>
      </c>
      <c r="AL34" s="410">
        <f t="shared" si="104"/>
        <v>5900</v>
      </c>
      <c r="AM34" s="410">
        <f t="shared" si="104"/>
        <v>5900</v>
      </c>
      <c r="AN34" s="410">
        <f t="shared" si="104"/>
        <v>5900</v>
      </c>
      <c r="AO34" s="410">
        <f t="shared" si="104"/>
        <v>5900</v>
      </c>
      <c r="AP34" s="410">
        <f t="shared" si="104"/>
        <v>5900</v>
      </c>
      <c r="AQ34" s="410">
        <f t="shared" si="104"/>
        <v>5900</v>
      </c>
      <c r="AR34" s="411"/>
      <c r="AS34" s="410">
        <f t="shared" si="105"/>
        <v>5900</v>
      </c>
      <c r="AT34" s="410">
        <f t="shared" si="105"/>
        <v>5900</v>
      </c>
      <c r="AU34" s="410">
        <f t="shared" si="105"/>
        <v>5900</v>
      </c>
      <c r="AV34" s="410">
        <f t="shared" si="105"/>
        <v>5900</v>
      </c>
      <c r="AW34" s="410">
        <f t="shared" si="105"/>
        <v>5900</v>
      </c>
      <c r="AX34" s="410">
        <f t="shared" si="105"/>
        <v>5900</v>
      </c>
      <c r="AY34" s="410">
        <f t="shared" si="105"/>
        <v>5900</v>
      </c>
      <c r="AZ34" s="410">
        <f t="shared" si="105"/>
        <v>5900</v>
      </c>
      <c r="BA34" s="410">
        <f t="shared" si="105"/>
        <v>5900</v>
      </c>
      <c r="BB34" s="410">
        <f t="shared" si="105"/>
        <v>5900</v>
      </c>
      <c r="BC34" s="410">
        <f t="shared" si="105"/>
        <v>5900</v>
      </c>
      <c r="BD34" s="410">
        <f t="shared" si="105"/>
        <v>5900</v>
      </c>
      <c r="BE34" s="411"/>
      <c r="BF34" s="410">
        <f t="shared" si="106"/>
        <v>5900</v>
      </c>
      <c r="BG34" s="410">
        <f t="shared" si="106"/>
        <v>5900</v>
      </c>
      <c r="BH34" s="410">
        <f t="shared" si="106"/>
        <v>5900</v>
      </c>
      <c r="BI34" s="410">
        <f t="shared" si="106"/>
        <v>5900</v>
      </c>
      <c r="BJ34" s="410">
        <f t="shared" si="106"/>
        <v>5900</v>
      </c>
      <c r="BK34" s="410">
        <f t="shared" si="106"/>
        <v>5900</v>
      </c>
      <c r="BL34" s="410">
        <f t="shared" si="106"/>
        <v>5900</v>
      </c>
      <c r="BM34" s="410">
        <f t="shared" si="106"/>
        <v>5900</v>
      </c>
      <c r="BN34" s="410">
        <f t="shared" si="106"/>
        <v>5900</v>
      </c>
      <c r="BO34" s="410">
        <f t="shared" si="106"/>
        <v>5900</v>
      </c>
      <c r="BP34" s="410">
        <f t="shared" si="106"/>
        <v>5900</v>
      </c>
      <c r="BQ34" s="410">
        <f t="shared" si="106"/>
        <v>5900</v>
      </c>
      <c r="BR34" s="411"/>
      <c r="BS34" s="410">
        <f t="shared" si="107"/>
        <v>5900</v>
      </c>
      <c r="BT34" s="410">
        <f t="shared" si="107"/>
        <v>5900</v>
      </c>
      <c r="BU34" s="410">
        <f t="shared" si="107"/>
        <v>5900</v>
      </c>
      <c r="BV34" s="410">
        <f t="shared" si="107"/>
        <v>5900</v>
      </c>
      <c r="BW34" s="410">
        <f t="shared" si="107"/>
        <v>5900</v>
      </c>
      <c r="BX34" s="410">
        <f t="shared" si="107"/>
        <v>5900</v>
      </c>
      <c r="BY34" s="410">
        <f t="shared" si="107"/>
        <v>5900</v>
      </c>
      <c r="BZ34" s="410">
        <f t="shared" si="107"/>
        <v>5900</v>
      </c>
      <c r="CA34" s="410">
        <f t="shared" si="107"/>
        <v>5900</v>
      </c>
      <c r="CB34" s="410">
        <f t="shared" si="107"/>
        <v>5900</v>
      </c>
      <c r="CC34" s="410">
        <f t="shared" si="107"/>
        <v>5900</v>
      </c>
      <c r="CD34" s="410">
        <f t="shared" si="107"/>
        <v>5900</v>
      </c>
      <c r="CE34" s="411"/>
      <c r="CF34" s="410">
        <f t="shared" si="108"/>
        <v>5900</v>
      </c>
      <c r="CG34" s="410">
        <f t="shared" si="108"/>
        <v>5900</v>
      </c>
      <c r="CH34" s="410">
        <f t="shared" si="108"/>
        <v>5900</v>
      </c>
      <c r="CI34" s="410">
        <f t="shared" si="108"/>
        <v>5900</v>
      </c>
      <c r="CJ34" s="410">
        <f t="shared" si="108"/>
        <v>5900</v>
      </c>
      <c r="CK34" s="410">
        <f t="shared" si="108"/>
        <v>5900</v>
      </c>
      <c r="CL34" s="410">
        <f t="shared" si="108"/>
        <v>5900</v>
      </c>
      <c r="CM34" s="410">
        <f t="shared" si="108"/>
        <v>5900</v>
      </c>
      <c r="CN34" s="410">
        <f t="shared" si="108"/>
        <v>5900</v>
      </c>
      <c r="CO34" s="410">
        <f t="shared" si="108"/>
        <v>5900</v>
      </c>
      <c r="CP34" s="410">
        <f t="shared" si="108"/>
        <v>5900</v>
      </c>
      <c r="CQ34" s="410">
        <f t="shared" si="108"/>
        <v>5900</v>
      </c>
      <c r="CR34" s="411"/>
    </row>
    <row r="35" spans="1:96" ht="16">
      <c r="A35" s="619">
        <v>44562</v>
      </c>
      <c r="B35" s="620">
        <v>60000</v>
      </c>
      <c r="C35" s="627"/>
      <c r="D35" s="109"/>
      <c r="E35" s="291" t="s">
        <v>159</v>
      </c>
      <c r="F35" s="585">
        <f t="shared" si="102"/>
        <v>5900</v>
      </c>
      <c r="G35" s="414">
        <f t="shared" si="95"/>
        <v>5900</v>
      </c>
      <c r="H35" s="414">
        <f t="shared" si="95"/>
        <v>5900</v>
      </c>
      <c r="I35" s="414">
        <f t="shared" si="95"/>
        <v>5900</v>
      </c>
      <c r="J35" s="414">
        <f t="shared" si="95"/>
        <v>5900</v>
      </c>
      <c r="K35" s="414">
        <f t="shared" si="95"/>
        <v>5900</v>
      </c>
      <c r="L35" s="414">
        <f t="shared" si="95"/>
        <v>5900</v>
      </c>
      <c r="M35" s="414">
        <f t="shared" si="95"/>
        <v>5900</v>
      </c>
      <c r="N35" s="414">
        <f t="shared" si="95"/>
        <v>5900</v>
      </c>
      <c r="O35" s="414">
        <f t="shared" si="95"/>
        <v>5900</v>
      </c>
      <c r="P35" s="414">
        <f t="shared" si="95"/>
        <v>5900</v>
      </c>
      <c r="Q35" s="414">
        <f t="shared" si="95"/>
        <v>5900</v>
      </c>
      <c r="R35" s="411"/>
      <c r="S35" s="410">
        <f t="shared" si="103"/>
        <v>5900</v>
      </c>
      <c r="T35" s="410">
        <f t="shared" si="96"/>
        <v>5900</v>
      </c>
      <c r="U35" s="410">
        <f t="shared" si="96"/>
        <v>5900</v>
      </c>
      <c r="V35" s="410">
        <f t="shared" si="96"/>
        <v>5900</v>
      </c>
      <c r="W35" s="410">
        <f t="shared" si="96"/>
        <v>5900</v>
      </c>
      <c r="X35" s="410">
        <f t="shared" si="96"/>
        <v>5900</v>
      </c>
      <c r="Y35" s="410">
        <f t="shared" si="96"/>
        <v>5900</v>
      </c>
      <c r="Z35" s="410">
        <f t="shared" si="96"/>
        <v>5900</v>
      </c>
      <c r="AA35" s="410">
        <f t="shared" si="96"/>
        <v>5900</v>
      </c>
      <c r="AB35" s="410">
        <f t="shared" si="96"/>
        <v>5900</v>
      </c>
      <c r="AC35" s="410">
        <f t="shared" si="96"/>
        <v>5900</v>
      </c>
      <c r="AD35" s="410">
        <f t="shared" si="96"/>
        <v>5900</v>
      </c>
      <c r="AE35" s="411"/>
      <c r="AF35" s="410">
        <f t="shared" si="97"/>
        <v>5900</v>
      </c>
      <c r="AG35" s="410">
        <f t="shared" si="97"/>
        <v>5900</v>
      </c>
      <c r="AH35" s="410">
        <f t="shared" si="97"/>
        <v>5900</v>
      </c>
      <c r="AI35" s="410">
        <f t="shared" si="97"/>
        <v>5900</v>
      </c>
      <c r="AJ35" s="410">
        <f t="shared" si="97"/>
        <v>5900</v>
      </c>
      <c r="AK35" s="410">
        <f t="shared" si="97"/>
        <v>5900</v>
      </c>
      <c r="AL35" s="410">
        <f t="shared" si="97"/>
        <v>5900</v>
      </c>
      <c r="AM35" s="410">
        <f t="shared" si="97"/>
        <v>5900</v>
      </c>
      <c r="AN35" s="410">
        <f t="shared" si="97"/>
        <v>5900</v>
      </c>
      <c r="AO35" s="410">
        <f t="shared" si="97"/>
        <v>5900</v>
      </c>
      <c r="AP35" s="410">
        <f t="shared" si="97"/>
        <v>5900</v>
      </c>
      <c r="AQ35" s="410">
        <f t="shared" si="97"/>
        <v>5900</v>
      </c>
      <c r="AR35" s="411"/>
      <c r="AS35" s="410">
        <f t="shared" si="98"/>
        <v>5900</v>
      </c>
      <c r="AT35" s="410">
        <f t="shared" si="98"/>
        <v>5900</v>
      </c>
      <c r="AU35" s="410">
        <f t="shared" si="98"/>
        <v>5900</v>
      </c>
      <c r="AV35" s="410">
        <f t="shared" si="98"/>
        <v>5900</v>
      </c>
      <c r="AW35" s="410">
        <f t="shared" si="98"/>
        <v>5900</v>
      </c>
      <c r="AX35" s="410">
        <f t="shared" si="98"/>
        <v>5900</v>
      </c>
      <c r="AY35" s="410">
        <f t="shared" si="98"/>
        <v>5900</v>
      </c>
      <c r="AZ35" s="410">
        <f t="shared" si="98"/>
        <v>5900</v>
      </c>
      <c r="BA35" s="410">
        <f t="shared" si="98"/>
        <v>5900</v>
      </c>
      <c r="BB35" s="410">
        <f t="shared" si="98"/>
        <v>5900</v>
      </c>
      <c r="BC35" s="410">
        <f t="shared" si="98"/>
        <v>5900</v>
      </c>
      <c r="BD35" s="410">
        <f t="shared" si="98"/>
        <v>5900</v>
      </c>
      <c r="BE35" s="411"/>
      <c r="BF35" s="410">
        <f t="shared" si="99"/>
        <v>5900</v>
      </c>
      <c r="BG35" s="410">
        <f t="shared" si="99"/>
        <v>5900</v>
      </c>
      <c r="BH35" s="410">
        <f t="shared" si="99"/>
        <v>5900</v>
      </c>
      <c r="BI35" s="410">
        <f t="shared" si="99"/>
        <v>5900</v>
      </c>
      <c r="BJ35" s="410">
        <f t="shared" si="99"/>
        <v>5900</v>
      </c>
      <c r="BK35" s="410">
        <f t="shared" si="99"/>
        <v>5900</v>
      </c>
      <c r="BL35" s="410">
        <f t="shared" si="99"/>
        <v>5900</v>
      </c>
      <c r="BM35" s="410">
        <f t="shared" si="99"/>
        <v>5900</v>
      </c>
      <c r="BN35" s="410">
        <f t="shared" si="99"/>
        <v>5900</v>
      </c>
      <c r="BO35" s="410">
        <f t="shared" si="99"/>
        <v>5900</v>
      </c>
      <c r="BP35" s="410">
        <f t="shared" si="99"/>
        <v>5900</v>
      </c>
      <c r="BQ35" s="410">
        <f t="shared" si="99"/>
        <v>5900</v>
      </c>
      <c r="BR35" s="411"/>
      <c r="BS35" s="410">
        <f t="shared" si="100"/>
        <v>5900</v>
      </c>
      <c r="BT35" s="410">
        <f t="shared" si="100"/>
        <v>5900</v>
      </c>
      <c r="BU35" s="410">
        <f t="shared" si="100"/>
        <v>5900</v>
      </c>
      <c r="BV35" s="410">
        <f t="shared" si="100"/>
        <v>5900</v>
      </c>
      <c r="BW35" s="410">
        <f t="shared" si="100"/>
        <v>5900</v>
      </c>
      <c r="BX35" s="410">
        <f t="shared" si="100"/>
        <v>5900</v>
      </c>
      <c r="BY35" s="410">
        <f t="shared" si="100"/>
        <v>5900</v>
      </c>
      <c r="BZ35" s="410">
        <f t="shared" si="100"/>
        <v>5900</v>
      </c>
      <c r="CA35" s="410">
        <f t="shared" si="100"/>
        <v>5900</v>
      </c>
      <c r="CB35" s="410">
        <f t="shared" si="100"/>
        <v>5900</v>
      </c>
      <c r="CC35" s="410">
        <f t="shared" si="100"/>
        <v>5900</v>
      </c>
      <c r="CD35" s="410">
        <f t="shared" si="100"/>
        <v>5900</v>
      </c>
      <c r="CE35" s="411"/>
      <c r="CF35" s="410">
        <f t="shared" si="101"/>
        <v>5900</v>
      </c>
      <c r="CG35" s="410">
        <f t="shared" si="101"/>
        <v>5900</v>
      </c>
      <c r="CH35" s="410">
        <f t="shared" si="101"/>
        <v>5900</v>
      </c>
      <c r="CI35" s="410">
        <f t="shared" si="101"/>
        <v>5900</v>
      </c>
      <c r="CJ35" s="410">
        <f t="shared" si="101"/>
        <v>5900</v>
      </c>
      <c r="CK35" s="410">
        <f t="shared" si="101"/>
        <v>5900</v>
      </c>
      <c r="CL35" s="410">
        <f t="shared" si="101"/>
        <v>5900</v>
      </c>
      <c r="CM35" s="410">
        <f t="shared" si="101"/>
        <v>5900</v>
      </c>
      <c r="CN35" s="410">
        <f t="shared" si="101"/>
        <v>5900</v>
      </c>
      <c r="CO35" s="410">
        <f t="shared" si="101"/>
        <v>5900</v>
      </c>
      <c r="CP35" s="410">
        <f t="shared" si="101"/>
        <v>5900</v>
      </c>
      <c r="CQ35" s="410">
        <f t="shared" si="101"/>
        <v>5900</v>
      </c>
      <c r="CR35" s="411"/>
    </row>
    <row r="36" spans="1:96" ht="16">
      <c r="A36" s="619">
        <v>44409</v>
      </c>
      <c r="B36" s="620">
        <v>55000</v>
      </c>
      <c r="C36" s="627"/>
      <c r="D36" s="109"/>
      <c r="E36" s="291" t="s">
        <v>159</v>
      </c>
      <c r="F36" s="585">
        <f t="shared" si="102"/>
        <v>5408.333333333333</v>
      </c>
      <c r="G36" s="414">
        <f t="shared" si="95"/>
        <v>5408.333333333333</v>
      </c>
      <c r="H36" s="414">
        <f t="shared" si="95"/>
        <v>5408.333333333333</v>
      </c>
      <c r="I36" s="414">
        <f t="shared" si="95"/>
        <v>5408.333333333333</v>
      </c>
      <c r="J36" s="414">
        <f t="shared" si="95"/>
        <v>5408.333333333333</v>
      </c>
      <c r="K36" s="414">
        <f t="shared" si="95"/>
        <v>5408.333333333333</v>
      </c>
      <c r="L36" s="414">
        <f t="shared" si="95"/>
        <v>5408.333333333333</v>
      </c>
      <c r="M36" s="414">
        <f t="shared" si="95"/>
        <v>5408.333333333333</v>
      </c>
      <c r="N36" s="414">
        <f t="shared" si="95"/>
        <v>5408.333333333333</v>
      </c>
      <c r="O36" s="414">
        <f t="shared" si="95"/>
        <v>5408.333333333333</v>
      </c>
      <c r="P36" s="414">
        <f t="shared" si="95"/>
        <v>5408.333333333333</v>
      </c>
      <c r="Q36" s="414">
        <f t="shared" si="95"/>
        <v>5408.333333333333</v>
      </c>
      <c r="R36" s="411"/>
      <c r="S36" s="410">
        <f t="shared" si="103"/>
        <v>5408.333333333333</v>
      </c>
      <c r="T36" s="410">
        <f t="shared" si="96"/>
        <v>5408.333333333333</v>
      </c>
      <c r="U36" s="410">
        <f t="shared" si="96"/>
        <v>5408.333333333333</v>
      </c>
      <c r="V36" s="410">
        <f t="shared" si="96"/>
        <v>5408.333333333333</v>
      </c>
      <c r="W36" s="410">
        <f t="shared" si="96"/>
        <v>5408.333333333333</v>
      </c>
      <c r="X36" s="410">
        <f t="shared" si="96"/>
        <v>5408.333333333333</v>
      </c>
      <c r="Y36" s="410">
        <f t="shared" si="96"/>
        <v>5408.333333333333</v>
      </c>
      <c r="Z36" s="410">
        <f t="shared" si="96"/>
        <v>5408.333333333333</v>
      </c>
      <c r="AA36" s="410">
        <f t="shared" si="96"/>
        <v>5408.333333333333</v>
      </c>
      <c r="AB36" s="410">
        <f t="shared" si="96"/>
        <v>5408.333333333333</v>
      </c>
      <c r="AC36" s="410">
        <f t="shared" si="96"/>
        <v>5408.333333333333</v>
      </c>
      <c r="AD36" s="410">
        <f t="shared" si="96"/>
        <v>5408.333333333333</v>
      </c>
      <c r="AE36" s="411"/>
      <c r="AF36" s="410">
        <f t="shared" si="97"/>
        <v>5408.333333333333</v>
      </c>
      <c r="AG36" s="410">
        <f t="shared" si="97"/>
        <v>5408.333333333333</v>
      </c>
      <c r="AH36" s="410">
        <f t="shared" si="97"/>
        <v>5408.333333333333</v>
      </c>
      <c r="AI36" s="410">
        <f t="shared" si="97"/>
        <v>5408.333333333333</v>
      </c>
      <c r="AJ36" s="410">
        <f t="shared" si="97"/>
        <v>5408.333333333333</v>
      </c>
      <c r="AK36" s="410">
        <f t="shared" si="97"/>
        <v>5408.333333333333</v>
      </c>
      <c r="AL36" s="410">
        <f t="shared" si="97"/>
        <v>5408.333333333333</v>
      </c>
      <c r="AM36" s="410">
        <f t="shared" si="97"/>
        <v>5408.333333333333</v>
      </c>
      <c r="AN36" s="410">
        <f t="shared" si="97"/>
        <v>5408.333333333333</v>
      </c>
      <c r="AO36" s="410">
        <f t="shared" si="97"/>
        <v>5408.333333333333</v>
      </c>
      <c r="AP36" s="410">
        <f t="shared" si="97"/>
        <v>5408.333333333333</v>
      </c>
      <c r="AQ36" s="410">
        <f t="shared" si="97"/>
        <v>5408.333333333333</v>
      </c>
      <c r="AR36" s="411"/>
      <c r="AS36" s="410">
        <f t="shared" si="98"/>
        <v>5408.333333333333</v>
      </c>
      <c r="AT36" s="410">
        <f t="shared" si="98"/>
        <v>5408.333333333333</v>
      </c>
      <c r="AU36" s="410">
        <f t="shared" si="98"/>
        <v>5408.333333333333</v>
      </c>
      <c r="AV36" s="410">
        <f t="shared" si="98"/>
        <v>5408.333333333333</v>
      </c>
      <c r="AW36" s="410">
        <f t="shared" si="98"/>
        <v>5408.333333333333</v>
      </c>
      <c r="AX36" s="410">
        <f t="shared" si="98"/>
        <v>5408.333333333333</v>
      </c>
      <c r="AY36" s="410">
        <f t="shared" si="98"/>
        <v>5408.333333333333</v>
      </c>
      <c r="AZ36" s="410">
        <f t="shared" si="98"/>
        <v>5408.333333333333</v>
      </c>
      <c r="BA36" s="410">
        <f t="shared" si="98"/>
        <v>5408.333333333333</v>
      </c>
      <c r="BB36" s="410">
        <f t="shared" si="98"/>
        <v>5408.333333333333</v>
      </c>
      <c r="BC36" s="410">
        <f t="shared" si="98"/>
        <v>5408.333333333333</v>
      </c>
      <c r="BD36" s="410">
        <f t="shared" si="98"/>
        <v>5408.333333333333</v>
      </c>
      <c r="BE36" s="411"/>
      <c r="BF36" s="410">
        <f t="shared" si="99"/>
        <v>5408.333333333333</v>
      </c>
      <c r="BG36" s="410">
        <f t="shared" si="99"/>
        <v>5408.333333333333</v>
      </c>
      <c r="BH36" s="410">
        <f t="shared" si="99"/>
        <v>5408.333333333333</v>
      </c>
      <c r="BI36" s="410">
        <f t="shared" si="99"/>
        <v>5408.333333333333</v>
      </c>
      <c r="BJ36" s="410">
        <f t="shared" si="99"/>
        <v>5408.333333333333</v>
      </c>
      <c r="BK36" s="410">
        <f t="shared" si="99"/>
        <v>5408.333333333333</v>
      </c>
      <c r="BL36" s="410">
        <f t="shared" si="99"/>
        <v>5408.333333333333</v>
      </c>
      <c r="BM36" s="410">
        <f t="shared" si="99"/>
        <v>5408.333333333333</v>
      </c>
      <c r="BN36" s="410">
        <f t="shared" si="99"/>
        <v>5408.333333333333</v>
      </c>
      <c r="BO36" s="410">
        <f t="shared" si="99"/>
        <v>5408.333333333333</v>
      </c>
      <c r="BP36" s="410">
        <f t="shared" si="99"/>
        <v>5408.333333333333</v>
      </c>
      <c r="BQ36" s="410">
        <f t="shared" si="99"/>
        <v>5408.333333333333</v>
      </c>
      <c r="BR36" s="411"/>
      <c r="BS36" s="410">
        <f t="shared" si="100"/>
        <v>5408.333333333333</v>
      </c>
      <c r="BT36" s="410">
        <f t="shared" si="100"/>
        <v>5408.333333333333</v>
      </c>
      <c r="BU36" s="410">
        <f t="shared" si="100"/>
        <v>5408.333333333333</v>
      </c>
      <c r="BV36" s="410">
        <f t="shared" si="100"/>
        <v>5408.333333333333</v>
      </c>
      <c r="BW36" s="410">
        <f t="shared" si="100"/>
        <v>5408.333333333333</v>
      </c>
      <c r="BX36" s="410">
        <f t="shared" si="100"/>
        <v>5408.333333333333</v>
      </c>
      <c r="BY36" s="410">
        <f t="shared" si="100"/>
        <v>5408.333333333333</v>
      </c>
      <c r="BZ36" s="410">
        <f t="shared" si="100"/>
        <v>5408.333333333333</v>
      </c>
      <c r="CA36" s="410">
        <f t="shared" si="100"/>
        <v>5408.333333333333</v>
      </c>
      <c r="CB36" s="410">
        <f t="shared" si="100"/>
        <v>5408.333333333333</v>
      </c>
      <c r="CC36" s="410">
        <f t="shared" si="100"/>
        <v>5408.333333333333</v>
      </c>
      <c r="CD36" s="410">
        <f t="shared" si="100"/>
        <v>5408.333333333333</v>
      </c>
      <c r="CE36" s="411"/>
      <c r="CF36" s="410">
        <f t="shared" si="101"/>
        <v>5408.333333333333</v>
      </c>
      <c r="CG36" s="410">
        <f t="shared" si="101"/>
        <v>5408.333333333333</v>
      </c>
      <c r="CH36" s="410">
        <f t="shared" si="101"/>
        <v>5408.333333333333</v>
      </c>
      <c r="CI36" s="410">
        <f t="shared" si="101"/>
        <v>5408.333333333333</v>
      </c>
      <c r="CJ36" s="410">
        <f t="shared" si="101"/>
        <v>5408.333333333333</v>
      </c>
      <c r="CK36" s="410">
        <f t="shared" si="101"/>
        <v>5408.333333333333</v>
      </c>
      <c r="CL36" s="410">
        <f t="shared" si="101"/>
        <v>5408.333333333333</v>
      </c>
      <c r="CM36" s="410">
        <f t="shared" si="101"/>
        <v>5408.333333333333</v>
      </c>
      <c r="CN36" s="410">
        <f t="shared" si="101"/>
        <v>5408.333333333333</v>
      </c>
      <c r="CO36" s="410">
        <f t="shared" si="101"/>
        <v>5408.333333333333</v>
      </c>
      <c r="CP36" s="410">
        <f t="shared" si="101"/>
        <v>5408.333333333333</v>
      </c>
      <c r="CQ36" s="410">
        <f t="shared" si="101"/>
        <v>5408.333333333333</v>
      </c>
      <c r="CR36" s="411"/>
    </row>
    <row r="37" spans="1:96" ht="16">
      <c r="A37" s="619">
        <v>43952</v>
      </c>
      <c r="B37" s="620">
        <v>65000</v>
      </c>
      <c r="C37" s="627"/>
      <c r="D37" s="109"/>
      <c r="E37" s="291" t="s">
        <v>159</v>
      </c>
      <c r="F37" s="585">
        <f t="shared" si="102"/>
        <v>6391.666666666667</v>
      </c>
      <c r="G37" s="414">
        <f t="shared" si="95"/>
        <v>6391.666666666667</v>
      </c>
      <c r="H37" s="414">
        <f t="shared" si="95"/>
        <v>6391.666666666667</v>
      </c>
      <c r="I37" s="414">
        <f t="shared" si="95"/>
        <v>6391.666666666667</v>
      </c>
      <c r="J37" s="414">
        <f t="shared" si="95"/>
        <v>6391.666666666667</v>
      </c>
      <c r="K37" s="414">
        <f t="shared" si="95"/>
        <v>6391.666666666667</v>
      </c>
      <c r="L37" s="414">
        <f t="shared" si="95"/>
        <v>6391.666666666667</v>
      </c>
      <c r="M37" s="414">
        <f t="shared" si="95"/>
        <v>6391.666666666667</v>
      </c>
      <c r="N37" s="414">
        <f t="shared" si="95"/>
        <v>6391.666666666667</v>
      </c>
      <c r="O37" s="414">
        <f t="shared" si="95"/>
        <v>6391.666666666667</v>
      </c>
      <c r="P37" s="414">
        <f t="shared" si="95"/>
        <v>6391.666666666667</v>
      </c>
      <c r="Q37" s="414">
        <f t="shared" si="95"/>
        <v>6391.666666666667</v>
      </c>
      <c r="R37" s="411"/>
      <c r="S37" s="410">
        <f t="shared" si="103"/>
        <v>6391.666666666667</v>
      </c>
      <c r="T37" s="410">
        <f t="shared" si="96"/>
        <v>6391.666666666667</v>
      </c>
      <c r="U37" s="410">
        <f t="shared" si="96"/>
        <v>6391.666666666667</v>
      </c>
      <c r="V37" s="410">
        <f t="shared" si="96"/>
        <v>6391.666666666667</v>
      </c>
      <c r="W37" s="410">
        <f t="shared" si="96"/>
        <v>6391.666666666667</v>
      </c>
      <c r="X37" s="410">
        <f t="shared" si="96"/>
        <v>6391.666666666667</v>
      </c>
      <c r="Y37" s="410">
        <f t="shared" si="96"/>
        <v>6391.666666666667</v>
      </c>
      <c r="Z37" s="410">
        <f t="shared" si="96"/>
        <v>6391.666666666667</v>
      </c>
      <c r="AA37" s="410">
        <f t="shared" si="96"/>
        <v>6391.666666666667</v>
      </c>
      <c r="AB37" s="410">
        <f t="shared" si="96"/>
        <v>6391.666666666667</v>
      </c>
      <c r="AC37" s="410">
        <f t="shared" si="96"/>
        <v>6391.666666666667</v>
      </c>
      <c r="AD37" s="410">
        <f t="shared" si="96"/>
        <v>6391.666666666667</v>
      </c>
      <c r="AE37" s="411"/>
      <c r="AF37" s="410">
        <f t="shared" si="97"/>
        <v>6391.666666666667</v>
      </c>
      <c r="AG37" s="410">
        <f t="shared" si="97"/>
        <v>6391.666666666667</v>
      </c>
      <c r="AH37" s="410">
        <f t="shared" si="97"/>
        <v>6391.666666666667</v>
      </c>
      <c r="AI37" s="410">
        <f t="shared" si="97"/>
        <v>6391.666666666667</v>
      </c>
      <c r="AJ37" s="410">
        <f t="shared" si="97"/>
        <v>6391.666666666667</v>
      </c>
      <c r="AK37" s="410">
        <f t="shared" si="97"/>
        <v>6391.666666666667</v>
      </c>
      <c r="AL37" s="410">
        <f t="shared" si="97"/>
        <v>6391.666666666667</v>
      </c>
      <c r="AM37" s="410">
        <f t="shared" si="97"/>
        <v>6391.666666666667</v>
      </c>
      <c r="AN37" s="410">
        <f t="shared" si="97"/>
        <v>6391.666666666667</v>
      </c>
      <c r="AO37" s="410">
        <f t="shared" si="97"/>
        <v>6391.666666666667</v>
      </c>
      <c r="AP37" s="410">
        <f t="shared" si="97"/>
        <v>6391.666666666667</v>
      </c>
      <c r="AQ37" s="410">
        <f t="shared" si="97"/>
        <v>6391.666666666667</v>
      </c>
      <c r="AR37" s="411"/>
      <c r="AS37" s="410">
        <f t="shared" si="98"/>
        <v>6391.666666666667</v>
      </c>
      <c r="AT37" s="410">
        <f t="shared" si="98"/>
        <v>6391.666666666667</v>
      </c>
      <c r="AU37" s="410">
        <f t="shared" si="98"/>
        <v>6391.666666666667</v>
      </c>
      <c r="AV37" s="410">
        <f t="shared" si="98"/>
        <v>6391.666666666667</v>
      </c>
      <c r="AW37" s="410">
        <f t="shared" si="98"/>
        <v>6391.666666666667</v>
      </c>
      <c r="AX37" s="410">
        <f t="shared" si="98"/>
        <v>6391.666666666667</v>
      </c>
      <c r="AY37" s="410">
        <f t="shared" si="98"/>
        <v>6391.666666666667</v>
      </c>
      <c r="AZ37" s="410">
        <f t="shared" si="98"/>
        <v>6391.666666666667</v>
      </c>
      <c r="BA37" s="410">
        <f t="shared" si="98"/>
        <v>6391.666666666667</v>
      </c>
      <c r="BB37" s="410">
        <f t="shared" si="98"/>
        <v>6391.666666666667</v>
      </c>
      <c r="BC37" s="410">
        <f t="shared" si="98"/>
        <v>6391.666666666667</v>
      </c>
      <c r="BD37" s="410">
        <f t="shared" si="98"/>
        <v>6391.666666666667</v>
      </c>
      <c r="BE37" s="411"/>
      <c r="BF37" s="410">
        <f t="shared" si="99"/>
        <v>6391.666666666667</v>
      </c>
      <c r="BG37" s="410">
        <f t="shared" si="99"/>
        <v>6391.666666666667</v>
      </c>
      <c r="BH37" s="410">
        <f t="shared" si="99"/>
        <v>6391.666666666667</v>
      </c>
      <c r="BI37" s="410">
        <f t="shared" si="99"/>
        <v>6391.666666666667</v>
      </c>
      <c r="BJ37" s="410">
        <f t="shared" si="99"/>
        <v>6391.666666666667</v>
      </c>
      <c r="BK37" s="410">
        <f t="shared" si="99"/>
        <v>6391.666666666667</v>
      </c>
      <c r="BL37" s="410">
        <f t="shared" si="99"/>
        <v>6391.666666666667</v>
      </c>
      <c r="BM37" s="410">
        <f t="shared" si="99"/>
        <v>6391.666666666667</v>
      </c>
      <c r="BN37" s="410">
        <f t="shared" si="99"/>
        <v>6391.666666666667</v>
      </c>
      <c r="BO37" s="410">
        <f t="shared" si="99"/>
        <v>6391.666666666667</v>
      </c>
      <c r="BP37" s="410">
        <f t="shared" si="99"/>
        <v>6391.666666666667</v>
      </c>
      <c r="BQ37" s="410">
        <f t="shared" si="99"/>
        <v>6391.666666666667</v>
      </c>
      <c r="BR37" s="411"/>
      <c r="BS37" s="410">
        <f t="shared" si="100"/>
        <v>6391.666666666667</v>
      </c>
      <c r="BT37" s="410">
        <f t="shared" si="100"/>
        <v>6391.666666666667</v>
      </c>
      <c r="BU37" s="410">
        <f t="shared" si="100"/>
        <v>6391.666666666667</v>
      </c>
      <c r="BV37" s="410">
        <f t="shared" si="100"/>
        <v>6391.666666666667</v>
      </c>
      <c r="BW37" s="410">
        <f t="shared" si="100"/>
        <v>6391.666666666667</v>
      </c>
      <c r="BX37" s="410">
        <f t="shared" si="100"/>
        <v>6391.666666666667</v>
      </c>
      <c r="BY37" s="410">
        <f t="shared" si="100"/>
        <v>6391.666666666667</v>
      </c>
      <c r="BZ37" s="410">
        <f t="shared" si="100"/>
        <v>6391.666666666667</v>
      </c>
      <c r="CA37" s="410">
        <f t="shared" si="100"/>
        <v>6391.666666666667</v>
      </c>
      <c r="CB37" s="410">
        <f t="shared" si="100"/>
        <v>6391.666666666667</v>
      </c>
      <c r="CC37" s="410">
        <f t="shared" si="100"/>
        <v>6391.666666666667</v>
      </c>
      <c r="CD37" s="410">
        <f t="shared" si="100"/>
        <v>6391.666666666667</v>
      </c>
      <c r="CE37" s="411"/>
      <c r="CF37" s="410">
        <f t="shared" si="101"/>
        <v>6391.666666666667</v>
      </c>
      <c r="CG37" s="410">
        <f t="shared" si="101"/>
        <v>6391.666666666667</v>
      </c>
      <c r="CH37" s="410">
        <f t="shared" si="101"/>
        <v>6391.666666666667</v>
      </c>
      <c r="CI37" s="410">
        <f t="shared" si="101"/>
        <v>6391.666666666667</v>
      </c>
      <c r="CJ37" s="410">
        <f t="shared" si="101"/>
        <v>6391.666666666667</v>
      </c>
      <c r="CK37" s="410">
        <f t="shared" si="101"/>
        <v>6391.666666666667</v>
      </c>
      <c r="CL37" s="410">
        <f t="shared" si="101"/>
        <v>6391.666666666667</v>
      </c>
      <c r="CM37" s="410">
        <f t="shared" si="101"/>
        <v>6391.666666666667</v>
      </c>
      <c r="CN37" s="410">
        <f t="shared" si="101"/>
        <v>6391.666666666667</v>
      </c>
      <c r="CO37" s="410">
        <f t="shared" si="101"/>
        <v>6391.666666666667</v>
      </c>
      <c r="CP37" s="410">
        <f t="shared" si="101"/>
        <v>6391.666666666667</v>
      </c>
      <c r="CQ37" s="410">
        <f t="shared" si="101"/>
        <v>6391.666666666667</v>
      </c>
      <c r="CR37" s="411"/>
    </row>
    <row r="38" spans="1:96" ht="16">
      <c r="A38" s="619">
        <v>44013</v>
      </c>
      <c r="B38" s="620">
        <v>55000</v>
      </c>
      <c r="C38" s="627"/>
      <c r="D38" s="109"/>
      <c r="E38" s="291" t="s">
        <v>159</v>
      </c>
      <c r="F38" s="585">
        <f t="shared" si="102"/>
        <v>5408.333333333333</v>
      </c>
      <c r="G38" s="414">
        <f t="shared" si="95"/>
        <v>5408.333333333333</v>
      </c>
      <c r="H38" s="414">
        <f t="shared" si="95"/>
        <v>5408.333333333333</v>
      </c>
      <c r="I38" s="414">
        <f t="shared" si="95"/>
        <v>5408.333333333333</v>
      </c>
      <c r="J38" s="414">
        <f t="shared" si="95"/>
        <v>5408.333333333333</v>
      </c>
      <c r="K38" s="414">
        <f t="shared" si="95"/>
        <v>5408.333333333333</v>
      </c>
      <c r="L38" s="414">
        <f t="shared" si="95"/>
        <v>5408.333333333333</v>
      </c>
      <c r="M38" s="414">
        <f t="shared" si="95"/>
        <v>5408.333333333333</v>
      </c>
      <c r="N38" s="414">
        <f t="shared" si="95"/>
        <v>5408.333333333333</v>
      </c>
      <c r="O38" s="414">
        <f t="shared" si="95"/>
        <v>5408.333333333333</v>
      </c>
      <c r="P38" s="414">
        <f t="shared" si="95"/>
        <v>5408.333333333333</v>
      </c>
      <c r="Q38" s="414">
        <f t="shared" si="95"/>
        <v>5408.333333333333</v>
      </c>
      <c r="R38" s="411"/>
      <c r="S38" s="410">
        <f t="shared" si="103"/>
        <v>5408.333333333333</v>
      </c>
      <c r="T38" s="410">
        <f t="shared" si="96"/>
        <v>5408.333333333333</v>
      </c>
      <c r="U38" s="410">
        <f t="shared" si="96"/>
        <v>5408.333333333333</v>
      </c>
      <c r="V38" s="410">
        <f t="shared" si="96"/>
        <v>5408.333333333333</v>
      </c>
      <c r="W38" s="410">
        <f t="shared" si="96"/>
        <v>5408.333333333333</v>
      </c>
      <c r="X38" s="410">
        <f t="shared" si="96"/>
        <v>5408.333333333333</v>
      </c>
      <c r="Y38" s="410">
        <f t="shared" si="96"/>
        <v>5408.333333333333</v>
      </c>
      <c r="Z38" s="410">
        <f t="shared" si="96"/>
        <v>5408.333333333333</v>
      </c>
      <c r="AA38" s="410">
        <f t="shared" si="96"/>
        <v>5408.333333333333</v>
      </c>
      <c r="AB38" s="410">
        <f t="shared" si="96"/>
        <v>5408.333333333333</v>
      </c>
      <c r="AC38" s="410">
        <f t="shared" si="96"/>
        <v>5408.333333333333</v>
      </c>
      <c r="AD38" s="410">
        <f t="shared" si="96"/>
        <v>5408.333333333333</v>
      </c>
      <c r="AE38" s="411"/>
      <c r="AF38" s="410">
        <f t="shared" si="97"/>
        <v>5408.333333333333</v>
      </c>
      <c r="AG38" s="410">
        <f t="shared" si="97"/>
        <v>5408.333333333333</v>
      </c>
      <c r="AH38" s="410">
        <f t="shared" si="97"/>
        <v>5408.333333333333</v>
      </c>
      <c r="AI38" s="410">
        <f t="shared" si="97"/>
        <v>5408.333333333333</v>
      </c>
      <c r="AJ38" s="410">
        <f t="shared" si="97"/>
        <v>5408.333333333333</v>
      </c>
      <c r="AK38" s="410">
        <f t="shared" si="97"/>
        <v>5408.333333333333</v>
      </c>
      <c r="AL38" s="410">
        <f t="shared" si="97"/>
        <v>5408.333333333333</v>
      </c>
      <c r="AM38" s="410">
        <f t="shared" si="97"/>
        <v>5408.333333333333</v>
      </c>
      <c r="AN38" s="410">
        <f t="shared" si="97"/>
        <v>5408.333333333333</v>
      </c>
      <c r="AO38" s="410">
        <f t="shared" si="97"/>
        <v>5408.333333333333</v>
      </c>
      <c r="AP38" s="410">
        <f t="shared" si="97"/>
        <v>5408.333333333333</v>
      </c>
      <c r="AQ38" s="410">
        <f t="shared" si="97"/>
        <v>5408.333333333333</v>
      </c>
      <c r="AR38" s="411"/>
      <c r="AS38" s="410">
        <f t="shared" si="98"/>
        <v>5408.333333333333</v>
      </c>
      <c r="AT38" s="410">
        <f t="shared" si="98"/>
        <v>5408.333333333333</v>
      </c>
      <c r="AU38" s="410">
        <f t="shared" si="98"/>
        <v>5408.333333333333</v>
      </c>
      <c r="AV38" s="410">
        <f t="shared" si="98"/>
        <v>5408.333333333333</v>
      </c>
      <c r="AW38" s="410">
        <f t="shared" si="98"/>
        <v>5408.333333333333</v>
      </c>
      <c r="AX38" s="410">
        <f t="shared" si="98"/>
        <v>5408.333333333333</v>
      </c>
      <c r="AY38" s="410">
        <f t="shared" si="98"/>
        <v>5408.333333333333</v>
      </c>
      <c r="AZ38" s="410">
        <f t="shared" si="98"/>
        <v>5408.333333333333</v>
      </c>
      <c r="BA38" s="410">
        <f t="shared" si="98"/>
        <v>5408.333333333333</v>
      </c>
      <c r="BB38" s="410">
        <f t="shared" si="98"/>
        <v>5408.333333333333</v>
      </c>
      <c r="BC38" s="410">
        <f t="shared" si="98"/>
        <v>5408.333333333333</v>
      </c>
      <c r="BD38" s="410">
        <f t="shared" si="98"/>
        <v>5408.333333333333</v>
      </c>
      <c r="BE38" s="411"/>
      <c r="BF38" s="410">
        <f t="shared" si="99"/>
        <v>5408.333333333333</v>
      </c>
      <c r="BG38" s="410">
        <f t="shared" si="99"/>
        <v>5408.333333333333</v>
      </c>
      <c r="BH38" s="410">
        <f t="shared" si="99"/>
        <v>5408.333333333333</v>
      </c>
      <c r="BI38" s="410">
        <f t="shared" si="99"/>
        <v>5408.333333333333</v>
      </c>
      <c r="BJ38" s="410">
        <f t="shared" si="99"/>
        <v>5408.333333333333</v>
      </c>
      <c r="BK38" s="410">
        <f t="shared" si="99"/>
        <v>5408.333333333333</v>
      </c>
      <c r="BL38" s="410">
        <f t="shared" si="99"/>
        <v>5408.333333333333</v>
      </c>
      <c r="BM38" s="410">
        <f t="shared" si="99"/>
        <v>5408.333333333333</v>
      </c>
      <c r="BN38" s="410">
        <f t="shared" si="99"/>
        <v>5408.333333333333</v>
      </c>
      <c r="BO38" s="410">
        <f t="shared" si="99"/>
        <v>5408.333333333333</v>
      </c>
      <c r="BP38" s="410">
        <f t="shared" si="99"/>
        <v>5408.333333333333</v>
      </c>
      <c r="BQ38" s="410">
        <f t="shared" si="99"/>
        <v>5408.333333333333</v>
      </c>
      <c r="BR38" s="411"/>
      <c r="BS38" s="410">
        <f t="shared" si="100"/>
        <v>5408.333333333333</v>
      </c>
      <c r="BT38" s="410">
        <f t="shared" si="100"/>
        <v>5408.333333333333</v>
      </c>
      <c r="BU38" s="410">
        <f t="shared" si="100"/>
        <v>5408.333333333333</v>
      </c>
      <c r="BV38" s="410">
        <f t="shared" si="100"/>
        <v>5408.333333333333</v>
      </c>
      <c r="BW38" s="410">
        <f t="shared" si="100"/>
        <v>5408.333333333333</v>
      </c>
      <c r="BX38" s="410">
        <f t="shared" si="100"/>
        <v>5408.333333333333</v>
      </c>
      <c r="BY38" s="410">
        <f t="shared" si="100"/>
        <v>5408.333333333333</v>
      </c>
      <c r="BZ38" s="410">
        <f t="shared" si="100"/>
        <v>5408.333333333333</v>
      </c>
      <c r="CA38" s="410">
        <f t="shared" si="100"/>
        <v>5408.333333333333</v>
      </c>
      <c r="CB38" s="410">
        <f t="shared" si="100"/>
        <v>5408.333333333333</v>
      </c>
      <c r="CC38" s="410">
        <f t="shared" si="100"/>
        <v>5408.333333333333</v>
      </c>
      <c r="CD38" s="410">
        <f t="shared" si="100"/>
        <v>5408.333333333333</v>
      </c>
      <c r="CE38" s="411"/>
      <c r="CF38" s="410">
        <f t="shared" si="101"/>
        <v>5408.333333333333</v>
      </c>
      <c r="CG38" s="410">
        <f t="shared" si="101"/>
        <v>5408.333333333333</v>
      </c>
      <c r="CH38" s="410">
        <f t="shared" si="101"/>
        <v>5408.333333333333</v>
      </c>
      <c r="CI38" s="410">
        <f t="shared" si="101"/>
        <v>5408.333333333333</v>
      </c>
      <c r="CJ38" s="410">
        <f t="shared" si="101"/>
        <v>5408.333333333333</v>
      </c>
      <c r="CK38" s="410">
        <f t="shared" si="101"/>
        <v>5408.333333333333</v>
      </c>
      <c r="CL38" s="410">
        <f t="shared" si="101"/>
        <v>5408.333333333333</v>
      </c>
      <c r="CM38" s="410">
        <f t="shared" si="101"/>
        <v>5408.333333333333</v>
      </c>
      <c r="CN38" s="410">
        <f t="shared" si="101"/>
        <v>5408.333333333333</v>
      </c>
      <c r="CO38" s="410">
        <f t="shared" si="101"/>
        <v>5408.333333333333</v>
      </c>
      <c r="CP38" s="410">
        <f t="shared" si="101"/>
        <v>5408.333333333333</v>
      </c>
      <c r="CQ38" s="410">
        <f t="shared" si="101"/>
        <v>5408.333333333333</v>
      </c>
      <c r="CR38" s="411"/>
    </row>
    <row r="39" spans="1:96" ht="16">
      <c r="A39" s="619">
        <v>44562</v>
      </c>
      <c r="B39" s="620">
        <v>45000</v>
      </c>
      <c r="C39" s="627"/>
      <c r="D39" s="109"/>
      <c r="E39" s="291" t="s">
        <v>159</v>
      </c>
      <c r="F39" s="585">
        <f t="shared" si="102"/>
        <v>4425</v>
      </c>
      <c r="G39" s="414">
        <f t="shared" si="95"/>
        <v>4425</v>
      </c>
      <c r="H39" s="414">
        <f t="shared" si="95"/>
        <v>4425</v>
      </c>
      <c r="I39" s="414">
        <f t="shared" si="95"/>
        <v>4425</v>
      </c>
      <c r="J39" s="414">
        <f t="shared" si="95"/>
        <v>4425</v>
      </c>
      <c r="K39" s="414">
        <f t="shared" si="95"/>
        <v>4425</v>
      </c>
      <c r="L39" s="414">
        <f t="shared" si="95"/>
        <v>4425</v>
      </c>
      <c r="M39" s="414">
        <f t="shared" si="95"/>
        <v>4425</v>
      </c>
      <c r="N39" s="414">
        <f t="shared" si="95"/>
        <v>4425</v>
      </c>
      <c r="O39" s="414">
        <f t="shared" si="95"/>
        <v>4425</v>
      </c>
      <c r="P39" s="414">
        <f t="shared" si="95"/>
        <v>4425</v>
      </c>
      <c r="Q39" s="414">
        <f t="shared" si="95"/>
        <v>4425</v>
      </c>
      <c r="R39" s="411"/>
      <c r="S39" s="410">
        <f t="shared" si="103"/>
        <v>4425</v>
      </c>
      <c r="T39" s="410">
        <f t="shared" si="96"/>
        <v>4425</v>
      </c>
      <c r="U39" s="410">
        <f t="shared" si="96"/>
        <v>4425</v>
      </c>
      <c r="V39" s="410">
        <f t="shared" si="96"/>
        <v>4425</v>
      </c>
      <c r="W39" s="410">
        <f t="shared" si="96"/>
        <v>4425</v>
      </c>
      <c r="X39" s="410">
        <f t="shared" si="96"/>
        <v>4425</v>
      </c>
      <c r="Y39" s="410">
        <f t="shared" si="96"/>
        <v>4425</v>
      </c>
      <c r="Z39" s="410">
        <f t="shared" si="96"/>
        <v>4425</v>
      </c>
      <c r="AA39" s="410">
        <f t="shared" si="96"/>
        <v>4425</v>
      </c>
      <c r="AB39" s="410">
        <f t="shared" si="96"/>
        <v>4425</v>
      </c>
      <c r="AC39" s="410">
        <f t="shared" si="96"/>
        <v>4425</v>
      </c>
      <c r="AD39" s="410">
        <f t="shared" si="96"/>
        <v>4425</v>
      </c>
      <c r="AE39" s="411"/>
      <c r="AF39" s="410">
        <f t="shared" si="97"/>
        <v>4425</v>
      </c>
      <c r="AG39" s="410">
        <f t="shared" si="97"/>
        <v>4425</v>
      </c>
      <c r="AH39" s="410">
        <f t="shared" si="97"/>
        <v>4425</v>
      </c>
      <c r="AI39" s="410">
        <f t="shared" si="97"/>
        <v>4425</v>
      </c>
      <c r="AJ39" s="410">
        <f t="shared" si="97"/>
        <v>4425</v>
      </c>
      <c r="AK39" s="410">
        <f t="shared" si="97"/>
        <v>4425</v>
      </c>
      <c r="AL39" s="410">
        <f t="shared" si="97"/>
        <v>4425</v>
      </c>
      <c r="AM39" s="410">
        <f t="shared" si="97"/>
        <v>4425</v>
      </c>
      <c r="AN39" s="410">
        <f t="shared" si="97"/>
        <v>4425</v>
      </c>
      <c r="AO39" s="410">
        <f t="shared" si="97"/>
        <v>4425</v>
      </c>
      <c r="AP39" s="410">
        <f t="shared" si="97"/>
        <v>4425</v>
      </c>
      <c r="AQ39" s="410">
        <f t="shared" si="97"/>
        <v>4425</v>
      </c>
      <c r="AR39" s="411"/>
      <c r="AS39" s="410">
        <f t="shared" si="98"/>
        <v>4425</v>
      </c>
      <c r="AT39" s="410">
        <f t="shared" si="98"/>
        <v>4425</v>
      </c>
      <c r="AU39" s="410">
        <f t="shared" si="98"/>
        <v>4425</v>
      </c>
      <c r="AV39" s="410">
        <f t="shared" si="98"/>
        <v>4425</v>
      </c>
      <c r="AW39" s="410">
        <f t="shared" si="98"/>
        <v>4425</v>
      </c>
      <c r="AX39" s="410">
        <f t="shared" si="98"/>
        <v>4425</v>
      </c>
      <c r="AY39" s="410">
        <f t="shared" si="98"/>
        <v>4425</v>
      </c>
      <c r="AZ39" s="410">
        <f t="shared" si="98"/>
        <v>4425</v>
      </c>
      <c r="BA39" s="410">
        <f t="shared" si="98"/>
        <v>4425</v>
      </c>
      <c r="BB39" s="410">
        <f t="shared" si="98"/>
        <v>4425</v>
      </c>
      <c r="BC39" s="410">
        <f t="shared" si="98"/>
        <v>4425</v>
      </c>
      <c r="BD39" s="410">
        <f t="shared" si="98"/>
        <v>4425</v>
      </c>
      <c r="BE39" s="411"/>
      <c r="BF39" s="410">
        <f t="shared" si="99"/>
        <v>4425</v>
      </c>
      <c r="BG39" s="410">
        <f t="shared" si="99"/>
        <v>4425</v>
      </c>
      <c r="BH39" s="410">
        <f t="shared" si="99"/>
        <v>4425</v>
      </c>
      <c r="BI39" s="410">
        <f t="shared" si="99"/>
        <v>4425</v>
      </c>
      <c r="BJ39" s="410">
        <f t="shared" si="99"/>
        <v>4425</v>
      </c>
      <c r="BK39" s="410">
        <f t="shared" si="99"/>
        <v>4425</v>
      </c>
      <c r="BL39" s="410">
        <f t="shared" si="99"/>
        <v>4425</v>
      </c>
      <c r="BM39" s="410">
        <f t="shared" si="99"/>
        <v>4425</v>
      </c>
      <c r="BN39" s="410">
        <f t="shared" si="99"/>
        <v>4425</v>
      </c>
      <c r="BO39" s="410">
        <f t="shared" si="99"/>
        <v>4425</v>
      </c>
      <c r="BP39" s="410">
        <f t="shared" si="99"/>
        <v>4425</v>
      </c>
      <c r="BQ39" s="410">
        <f t="shared" si="99"/>
        <v>4425</v>
      </c>
      <c r="BR39" s="411"/>
      <c r="BS39" s="410">
        <f t="shared" si="100"/>
        <v>4425</v>
      </c>
      <c r="BT39" s="410">
        <f t="shared" si="100"/>
        <v>4425</v>
      </c>
      <c r="BU39" s="410">
        <f t="shared" si="100"/>
        <v>4425</v>
      </c>
      <c r="BV39" s="410">
        <f t="shared" si="100"/>
        <v>4425</v>
      </c>
      <c r="BW39" s="410">
        <f t="shared" si="100"/>
        <v>4425</v>
      </c>
      <c r="BX39" s="410">
        <f t="shared" si="100"/>
        <v>4425</v>
      </c>
      <c r="BY39" s="410">
        <f t="shared" si="100"/>
        <v>4425</v>
      </c>
      <c r="BZ39" s="410">
        <f t="shared" si="100"/>
        <v>4425</v>
      </c>
      <c r="CA39" s="410">
        <f t="shared" si="100"/>
        <v>4425</v>
      </c>
      <c r="CB39" s="410">
        <f t="shared" si="100"/>
        <v>4425</v>
      </c>
      <c r="CC39" s="410">
        <f t="shared" si="100"/>
        <v>4425</v>
      </c>
      <c r="CD39" s="410">
        <f t="shared" si="100"/>
        <v>4425</v>
      </c>
      <c r="CE39" s="411"/>
      <c r="CF39" s="410">
        <f t="shared" si="101"/>
        <v>4425</v>
      </c>
      <c r="CG39" s="410">
        <f t="shared" si="101"/>
        <v>4425</v>
      </c>
      <c r="CH39" s="410">
        <f t="shared" si="101"/>
        <v>4425</v>
      </c>
      <c r="CI39" s="410">
        <f t="shared" si="101"/>
        <v>4425</v>
      </c>
      <c r="CJ39" s="410">
        <f t="shared" si="101"/>
        <v>4425</v>
      </c>
      <c r="CK39" s="410">
        <f t="shared" si="101"/>
        <v>4425</v>
      </c>
      <c r="CL39" s="410">
        <f t="shared" si="101"/>
        <v>4425</v>
      </c>
      <c r="CM39" s="410">
        <f t="shared" si="101"/>
        <v>4425</v>
      </c>
      <c r="CN39" s="410">
        <f t="shared" si="101"/>
        <v>4425</v>
      </c>
      <c r="CO39" s="410">
        <f t="shared" si="101"/>
        <v>4425</v>
      </c>
      <c r="CP39" s="410">
        <f t="shared" si="101"/>
        <v>4425</v>
      </c>
      <c r="CQ39" s="410">
        <f t="shared" si="101"/>
        <v>4425</v>
      </c>
      <c r="CR39" s="411"/>
    </row>
    <row r="40" spans="1:96" ht="16">
      <c r="A40" s="619">
        <v>44927</v>
      </c>
      <c r="B40" s="620">
        <v>45000</v>
      </c>
      <c r="C40" s="627"/>
      <c r="D40" s="109"/>
      <c r="E40" s="291" t="s">
        <v>159</v>
      </c>
      <c r="F40" s="585">
        <f t="shared" si="102"/>
        <v>4425</v>
      </c>
      <c r="G40" s="414">
        <f t="shared" si="95"/>
        <v>4425</v>
      </c>
      <c r="H40" s="414">
        <f t="shared" si="95"/>
        <v>4425</v>
      </c>
      <c r="I40" s="414">
        <f t="shared" ref="I40:Q40" si="110">IF(I$2&gt;=$A40,($B40/12)*(1+$B$5),"")</f>
        <v>4425</v>
      </c>
      <c r="J40" s="414">
        <f t="shared" si="110"/>
        <v>4425</v>
      </c>
      <c r="K40" s="414">
        <f t="shared" si="110"/>
        <v>4425</v>
      </c>
      <c r="L40" s="414">
        <f t="shared" si="110"/>
        <v>4425</v>
      </c>
      <c r="M40" s="414">
        <f t="shared" si="110"/>
        <v>4425</v>
      </c>
      <c r="N40" s="414">
        <f t="shared" si="110"/>
        <v>4425</v>
      </c>
      <c r="O40" s="414">
        <f t="shared" si="110"/>
        <v>4425</v>
      </c>
      <c r="P40" s="414">
        <f t="shared" si="110"/>
        <v>4425</v>
      </c>
      <c r="Q40" s="414">
        <f t="shared" si="110"/>
        <v>4425</v>
      </c>
      <c r="R40" s="411"/>
      <c r="S40" s="410">
        <f t="shared" si="103"/>
        <v>4425</v>
      </c>
      <c r="T40" s="410">
        <f t="shared" si="96"/>
        <v>4425</v>
      </c>
      <c r="U40" s="410">
        <f t="shared" si="96"/>
        <v>4425</v>
      </c>
      <c r="V40" s="410">
        <f t="shared" si="96"/>
        <v>4425</v>
      </c>
      <c r="W40" s="410">
        <f t="shared" si="96"/>
        <v>4425</v>
      </c>
      <c r="X40" s="410">
        <f t="shared" si="96"/>
        <v>4425</v>
      </c>
      <c r="Y40" s="410">
        <f t="shared" si="96"/>
        <v>4425</v>
      </c>
      <c r="Z40" s="410">
        <f t="shared" si="96"/>
        <v>4425</v>
      </c>
      <c r="AA40" s="410">
        <f t="shared" si="96"/>
        <v>4425</v>
      </c>
      <c r="AB40" s="410">
        <f t="shared" si="96"/>
        <v>4425</v>
      </c>
      <c r="AC40" s="410">
        <f t="shared" si="96"/>
        <v>4425</v>
      </c>
      <c r="AD40" s="410">
        <f t="shared" si="96"/>
        <v>4425</v>
      </c>
      <c r="AE40" s="411"/>
      <c r="AF40" s="410">
        <f t="shared" si="97"/>
        <v>4425</v>
      </c>
      <c r="AG40" s="410">
        <f t="shared" si="97"/>
        <v>4425</v>
      </c>
      <c r="AH40" s="410">
        <f t="shared" si="97"/>
        <v>4425</v>
      </c>
      <c r="AI40" s="410">
        <f t="shared" si="97"/>
        <v>4425</v>
      </c>
      <c r="AJ40" s="410">
        <f t="shared" si="97"/>
        <v>4425</v>
      </c>
      <c r="AK40" s="410">
        <f t="shared" si="97"/>
        <v>4425</v>
      </c>
      <c r="AL40" s="410">
        <f t="shared" si="97"/>
        <v>4425</v>
      </c>
      <c r="AM40" s="410">
        <f t="shared" si="97"/>
        <v>4425</v>
      </c>
      <c r="AN40" s="410">
        <f t="shared" si="97"/>
        <v>4425</v>
      </c>
      <c r="AO40" s="410">
        <f t="shared" si="97"/>
        <v>4425</v>
      </c>
      <c r="AP40" s="410">
        <f t="shared" si="97"/>
        <v>4425</v>
      </c>
      <c r="AQ40" s="410">
        <f t="shared" si="97"/>
        <v>4425</v>
      </c>
      <c r="AR40" s="411"/>
      <c r="AS40" s="410">
        <f t="shared" si="98"/>
        <v>4425</v>
      </c>
      <c r="AT40" s="410">
        <f t="shared" si="98"/>
        <v>4425</v>
      </c>
      <c r="AU40" s="410">
        <f t="shared" si="98"/>
        <v>4425</v>
      </c>
      <c r="AV40" s="410">
        <f t="shared" si="98"/>
        <v>4425</v>
      </c>
      <c r="AW40" s="410">
        <f t="shared" si="98"/>
        <v>4425</v>
      </c>
      <c r="AX40" s="410">
        <f t="shared" si="98"/>
        <v>4425</v>
      </c>
      <c r="AY40" s="410">
        <f t="shared" si="98"/>
        <v>4425</v>
      </c>
      <c r="AZ40" s="410">
        <f t="shared" si="98"/>
        <v>4425</v>
      </c>
      <c r="BA40" s="410">
        <f t="shared" si="98"/>
        <v>4425</v>
      </c>
      <c r="BB40" s="410">
        <f t="shared" si="98"/>
        <v>4425</v>
      </c>
      <c r="BC40" s="410">
        <f t="shared" si="98"/>
        <v>4425</v>
      </c>
      <c r="BD40" s="410">
        <f t="shared" si="98"/>
        <v>4425</v>
      </c>
      <c r="BE40" s="411"/>
      <c r="BF40" s="410">
        <f t="shared" si="99"/>
        <v>4425</v>
      </c>
      <c r="BG40" s="410">
        <f t="shared" si="99"/>
        <v>4425</v>
      </c>
      <c r="BH40" s="410">
        <f t="shared" si="99"/>
        <v>4425</v>
      </c>
      <c r="BI40" s="410">
        <f t="shared" si="99"/>
        <v>4425</v>
      </c>
      <c r="BJ40" s="410">
        <f t="shared" si="99"/>
        <v>4425</v>
      </c>
      <c r="BK40" s="410">
        <f t="shared" si="99"/>
        <v>4425</v>
      </c>
      <c r="BL40" s="410">
        <f t="shared" si="99"/>
        <v>4425</v>
      </c>
      <c r="BM40" s="410">
        <f t="shared" si="99"/>
        <v>4425</v>
      </c>
      <c r="BN40" s="410">
        <f t="shared" si="99"/>
        <v>4425</v>
      </c>
      <c r="BO40" s="410">
        <f t="shared" si="99"/>
        <v>4425</v>
      </c>
      <c r="BP40" s="410">
        <f t="shared" si="99"/>
        <v>4425</v>
      </c>
      <c r="BQ40" s="410">
        <f t="shared" si="99"/>
        <v>4425</v>
      </c>
      <c r="BR40" s="411"/>
      <c r="BS40" s="410">
        <f t="shared" si="100"/>
        <v>4425</v>
      </c>
      <c r="BT40" s="410">
        <f t="shared" si="100"/>
        <v>4425</v>
      </c>
      <c r="BU40" s="410">
        <f t="shared" si="100"/>
        <v>4425</v>
      </c>
      <c r="BV40" s="410">
        <f t="shared" si="100"/>
        <v>4425</v>
      </c>
      <c r="BW40" s="410">
        <f t="shared" si="100"/>
        <v>4425</v>
      </c>
      <c r="BX40" s="410">
        <f t="shared" si="100"/>
        <v>4425</v>
      </c>
      <c r="BY40" s="410">
        <f t="shared" si="100"/>
        <v>4425</v>
      </c>
      <c r="BZ40" s="410">
        <f t="shared" si="100"/>
        <v>4425</v>
      </c>
      <c r="CA40" s="410">
        <f t="shared" si="100"/>
        <v>4425</v>
      </c>
      <c r="CB40" s="410">
        <f t="shared" si="100"/>
        <v>4425</v>
      </c>
      <c r="CC40" s="410">
        <f t="shared" si="100"/>
        <v>4425</v>
      </c>
      <c r="CD40" s="410">
        <f t="shared" si="100"/>
        <v>4425</v>
      </c>
      <c r="CE40" s="411"/>
      <c r="CF40" s="410">
        <f t="shared" si="101"/>
        <v>4425</v>
      </c>
      <c r="CG40" s="410">
        <f t="shared" si="101"/>
        <v>4425</v>
      </c>
      <c r="CH40" s="410">
        <f t="shared" si="101"/>
        <v>4425</v>
      </c>
      <c r="CI40" s="410">
        <f t="shared" si="101"/>
        <v>4425</v>
      </c>
      <c r="CJ40" s="410">
        <f t="shared" si="101"/>
        <v>4425</v>
      </c>
      <c r="CK40" s="410">
        <f t="shared" si="101"/>
        <v>4425</v>
      </c>
      <c r="CL40" s="410">
        <f t="shared" si="101"/>
        <v>4425</v>
      </c>
      <c r="CM40" s="410">
        <f t="shared" si="101"/>
        <v>4425</v>
      </c>
      <c r="CN40" s="410">
        <f t="shared" si="101"/>
        <v>4425</v>
      </c>
      <c r="CO40" s="410">
        <f t="shared" si="101"/>
        <v>4425</v>
      </c>
      <c r="CP40" s="410">
        <f t="shared" si="101"/>
        <v>4425</v>
      </c>
      <c r="CQ40" s="410">
        <f t="shared" si="101"/>
        <v>4425</v>
      </c>
      <c r="CR40" s="411"/>
    </row>
    <row r="41" spans="1:96" ht="16">
      <c r="A41" s="227"/>
      <c r="B41" s="306"/>
      <c r="D41" s="109"/>
      <c r="E41" s="242" t="s">
        <v>93</v>
      </c>
      <c r="F41" s="590">
        <f t="shared" ref="F41:Q41" si="111">SUM(F17:F40)</f>
        <v>136978.33333333337</v>
      </c>
      <c r="G41" s="416">
        <f t="shared" si="111"/>
        <v>136978.33333333337</v>
      </c>
      <c r="H41" s="416">
        <f t="shared" si="111"/>
        <v>136978.33333333337</v>
      </c>
      <c r="I41" s="416">
        <f t="shared" si="111"/>
        <v>136978.33333333337</v>
      </c>
      <c r="J41" s="416">
        <f t="shared" si="111"/>
        <v>136978.33333333337</v>
      </c>
      <c r="K41" s="416">
        <f t="shared" si="111"/>
        <v>136978.33333333337</v>
      </c>
      <c r="L41" s="416">
        <f t="shared" si="111"/>
        <v>136978.33333333337</v>
      </c>
      <c r="M41" s="416">
        <f t="shared" si="111"/>
        <v>136978.33333333337</v>
      </c>
      <c r="N41" s="416">
        <f t="shared" si="111"/>
        <v>136978.33333333337</v>
      </c>
      <c r="O41" s="416">
        <f t="shared" si="111"/>
        <v>136978.33333333337</v>
      </c>
      <c r="P41" s="416">
        <f t="shared" si="111"/>
        <v>136978.33333333337</v>
      </c>
      <c r="Q41" s="416">
        <f t="shared" si="111"/>
        <v>136978.33333333337</v>
      </c>
      <c r="R41" s="417"/>
      <c r="S41" s="416">
        <f t="shared" ref="S41:AD41" si="112">SUM(S17:S40)</f>
        <v>136978.33333333337</v>
      </c>
      <c r="T41" s="416">
        <f t="shared" si="112"/>
        <v>136978.33333333337</v>
      </c>
      <c r="U41" s="416">
        <f t="shared" si="112"/>
        <v>136978.33333333337</v>
      </c>
      <c r="V41" s="416">
        <f t="shared" si="112"/>
        <v>136978.33333333337</v>
      </c>
      <c r="W41" s="416">
        <f t="shared" si="112"/>
        <v>136978.33333333337</v>
      </c>
      <c r="X41" s="416">
        <f t="shared" si="112"/>
        <v>136978.33333333337</v>
      </c>
      <c r="Y41" s="416">
        <f t="shared" si="112"/>
        <v>136978.33333333337</v>
      </c>
      <c r="Z41" s="416">
        <f t="shared" si="112"/>
        <v>136978.33333333337</v>
      </c>
      <c r="AA41" s="416">
        <f t="shared" si="112"/>
        <v>136978.33333333337</v>
      </c>
      <c r="AB41" s="416">
        <f t="shared" si="112"/>
        <v>136978.33333333337</v>
      </c>
      <c r="AC41" s="416">
        <f t="shared" si="112"/>
        <v>136978.33333333337</v>
      </c>
      <c r="AD41" s="416">
        <f t="shared" si="112"/>
        <v>136978.33333333337</v>
      </c>
      <c r="AE41" s="417"/>
      <c r="AF41" s="416">
        <f t="shared" ref="AF41:AQ41" si="113">SUM(AF17:AF40)</f>
        <v>136978.33333333337</v>
      </c>
      <c r="AG41" s="416">
        <f t="shared" si="113"/>
        <v>136978.33333333337</v>
      </c>
      <c r="AH41" s="416">
        <f t="shared" si="113"/>
        <v>136978.33333333337</v>
      </c>
      <c r="AI41" s="416">
        <f t="shared" si="113"/>
        <v>136978.33333333337</v>
      </c>
      <c r="AJ41" s="416">
        <f t="shared" si="113"/>
        <v>136978.33333333337</v>
      </c>
      <c r="AK41" s="416">
        <f t="shared" si="113"/>
        <v>136978.33333333337</v>
      </c>
      <c r="AL41" s="416">
        <f t="shared" si="113"/>
        <v>136978.33333333337</v>
      </c>
      <c r="AM41" s="416">
        <f t="shared" si="113"/>
        <v>136978.33333333337</v>
      </c>
      <c r="AN41" s="416">
        <f t="shared" si="113"/>
        <v>136978.33333333337</v>
      </c>
      <c r="AO41" s="416">
        <f t="shared" si="113"/>
        <v>136978.33333333337</v>
      </c>
      <c r="AP41" s="416">
        <f t="shared" si="113"/>
        <v>136978.33333333337</v>
      </c>
      <c r="AQ41" s="416">
        <f t="shared" si="113"/>
        <v>136978.33333333337</v>
      </c>
      <c r="AR41" s="417"/>
      <c r="AS41" s="416">
        <f t="shared" ref="AS41:BD41" si="114">SUM(AS17:AS40)</f>
        <v>136978.33333333337</v>
      </c>
      <c r="AT41" s="416">
        <f t="shared" si="114"/>
        <v>136978.33333333337</v>
      </c>
      <c r="AU41" s="416">
        <f t="shared" si="114"/>
        <v>136978.33333333337</v>
      </c>
      <c r="AV41" s="416">
        <f t="shared" si="114"/>
        <v>136978.33333333337</v>
      </c>
      <c r="AW41" s="416">
        <f t="shared" si="114"/>
        <v>136978.33333333337</v>
      </c>
      <c r="AX41" s="416">
        <f t="shared" si="114"/>
        <v>136978.33333333337</v>
      </c>
      <c r="AY41" s="416">
        <f t="shared" si="114"/>
        <v>136978.33333333337</v>
      </c>
      <c r="AZ41" s="416">
        <f t="shared" si="114"/>
        <v>136978.33333333337</v>
      </c>
      <c r="BA41" s="416">
        <f t="shared" si="114"/>
        <v>136978.33333333337</v>
      </c>
      <c r="BB41" s="416">
        <f t="shared" si="114"/>
        <v>136978.33333333337</v>
      </c>
      <c r="BC41" s="416">
        <f t="shared" si="114"/>
        <v>136978.33333333337</v>
      </c>
      <c r="BD41" s="416">
        <f t="shared" si="114"/>
        <v>136978.33333333337</v>
      </c>
      <c r="BE41" s="417"/>
      <c r="BF41" s="416">
        <f t="shared" ref="BF41:BQ41" si="115">SUM(BF17:BF40)</f>
        <v>136978.33333333337</v>
      </c>
      <c r="BG41" s="416">
        <f t="shared" si="115"/>
        <v>136978.33333333337</v>
      </c>
      <c r="BH41" s="416">
        <f t="shared" si="115"/>
        <v>136978.33333333337</v>
      </c>
      <c r="BI41" s="416">
        <f t="shared" si="115"/>
        <v>136978.33333333337</v>
      </c>
      <c r="BJ41" s="416">
        <f t="shared" si="115"/>
        <v>136978.33333333337</v>
      </c>
      <c r="BK41" s="416">
        <f t="shared" si="115"/>
        <v>136978.33333333337</v>
      </c>
      <c r="BL41" s="416">
        <f t="shared" si="115"/>
        <v>136978.33333333337</v>
      </c>
      <c r="BM41" s="416">
        <f t="shared" si="115"/>
        <v>136978.33333333337</v>
      </c>
      <c r="BN41" s="416">
        <f t="shared" si="115"/>
        <v>136978.33333333337</v>
      </c>
      <c r="BO41" s="416">
        <f t="shared" si="115"/>
        <v>136978.33333333337</v>
      </c>
      <c r="BP41" s="416">
        <f t="shared" si="115"/>
        <v>136978.33333333337</v>
      </c>
      <c r="BQ41" s="416">
        <f t="shared" si="115"/>
        <v>136978.33333333337</v>
      </c>
      <c r="BR41" s="417"/>
      <c r="BS41" s="416">
        <f t="shared" ref="BS41:CD41" si="116">SUM(BS17:BS40)</f>
        <v>136978.33333333337</v>
      </c>
      <c r="BT41" s="416">
        <f t="shared" si="116"/>
        <v>136978.33333333337</v>
      </c>
      <c r="BU41" s="416">
        <f t="shared" si="116"/>
        <v>136978.33333333337</v>
      </c>
      <c r="BV41" s="416">
        <f t="shared" si="116"/>
        <v>136978.33333333337</v>
      </c>
      <c r="BW41" s="416">
        <f t="shared" si="116"/>
        <v>136978.33333333337</v>
      </c>
      <c r="BX41" s="416">
        <f t="shared" si="116"/>
        <v>136978.33333333337</v>
      </c>
      <c r="BY41" s="416">
        <f t="shared" si="116"/>
        <v>136978.33333333337</v>
      </c>
      <c r="BZ41" s="416">
        <f t="shared" si="116"/>
        <v>136978.33333333337</v>
      </c>
      <c r="CA41" s="416">
        <f t="shared" si="116"/>
        <v>136978.33333333337</v>
      </c>
      <c r="CB41" s="416">
        <f t="shared" si="116"/>
        <v>136978.33333333337</v>
      </c>
      <c r="CC41" s="416">
        <f t="shared" si="116"/>
        <v>136978.33333333337</v>
      </c>
      <c r="CD41" s="416">
        <f t="shared" si="116"/>
        <v>136978.33333333337</v>
      </c>
      <c r="CE41" s="417"/>
      <c r="CF41" s="416">
        <f t="shared" ref="CF41:CQ41" si="117">SUM(CF17:CF40)</f>
        <v>136978.33333333337</v>
      </c>
      <c r="CG41" s="416">
        <f t="shared" si="117"/>
        <v>136978.33333333337</v>
      </c>
      <c r="CH41" s="416">
        <f t="shared" si="117"/>
        <v>136978.33333333337</v>
      </c>
      <c r="CI41" s="416">
        <f t="shared" si="117"/>
        <v>136978.33333333337</v>
      </c>
      <c r="CJ41" s="416">
        <f t="shared" si="117"/>
        <v>136978.33333333337</v>
      </c>
      <c r="CK41" s="416">
        <f t="shared" si="117"/>
        <v>136978.33333333337</v>
      </c>
      <c r="CL41" s="416">
        <f t="shared" si="117"/>
        <v>136978.33333333337</v>
      </c>
      <c r="CM41" s="416">
        <f t="shared" si="117"/>
        <v>136978.33333333337</v>
      </c>
      <c r="CN41" s="416">
        <f t="shared" si="117"/>
        <v>136978.33333333337</v>
      </c>
      <c r="CO41" s="416">
        <f t="shared" si="117"/>
        <v>136978.33333333337</v>
      </c>
      <c r="CP41" s="416">
        <f t="shared" si="117"/>
        <v>136978.33333333337</v>
      </c>
      <c r="CQ41" s="416">
        <f t="shared" si="117"/>
        <v>136978.33333333337</v>
      </c>
      <c r="CR41" s="415"/>
    </row>
    <row r="42" spans="1:96">
      <c r="A42" s="227"/>
      <c r="B42" s="306"/>
      <c r="D42" s="109"/>
      <c r="E42" s="154" t="s">
        <v>136</v>
      </c>
      <c r="F42" s="591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5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55"/>
      <c r="AF42" s="176">
        <f>ROUNDUP(Revenues!AD48/7,0)</f>
        <v>1</v>
      </c>
      <c r="AG42" s="176">
        <f>ROUNDUP(Revenues!AE48/7,0)</f>
        <v>1</v>
      </c>
      <c r="AH42" s="176">
        <f>ROUNDUP(Revenues!AF48/7,0)</f>
        <v>1</v>
      </c>
      <c r="AI42" s="176">
        <f>ROUNDUP(Revenues!AG48/7,0)</f>
        <v>1</v>
      </c>
      <c r="AJ42" s="176">
        <f>ROUNDUP(Revenues!AH48/7,0)</f>
        <v>1</v>
      </c>
      <c r="AK42" s="176">
        <f ca="1">ROUNDUP(Revenues!AI48/7,0)</f>
        <v>1</v>
      </c>
      <c r="AL42" s="176">
        <f ca="1">ROUNDUP(Revenues!AJ48/7,0)</f>
        <v>1</v>
      </c>
      <c r="AM42" s="176">
        <f ca="1">ROUNDUP(Revenues!AK48/7,0)</f>
        <v>1</v>
      </c>
      <c r="AN42" s="176">
        <f ca="1">ROUNDUP(Revenues!AL48/7,0)</f>
        <v>1</v>
      </c>
      <c r="AO42" s="176">
        <f ca="1">ROUNDUP(Revenues!AM48/7,0)</f>
        <v>1</v>
      </c>
      <c r="AP42" s="176">
        <f ca="1">ROUNDUP(Revenues!AN48/7,0)</f>
        <v>1</v>
      </c>
      <c r="AQ42" s="176">
        <f ca="1">ROUNDUP(Revenues!AO48/7,0)</f>
        <v>1</v>
      </c>
      <c r="AR42" s="155"/>
      <c r="AS42" s="176">
        <f ca="1">ROUNDUP(Revenues!AP48/7,0)</f>
        <v>1</v>
      </c>
      <c r="AT42" s="176">
        <f ca="1">ROUNDUP(Revenues!AQ48/7,0)</f>
        <v>1</v>
      </c>
      <c r="AU42" s="176">
        <f ca="1">ROUNDUP(Revenues!AR48/7,0)</f>
        <v>1</v>
      </c>
      <c r="AV42" s="176">
        <f ca="1">ROUNDUP(Revenues!AS48/7,0)</f>
        <v>1</v>
      </c>
      <c r="AW42" s="176">
        <f ca="1">ROUNDUP(Revenues!AT48/7,0)</f>
        <v>2</v>
      </c>
      <c r="AX42" s="176">
        <f ca="1">ROUNDUP(Revenues!AU48/7,0)</f>
        <v>2</v>
      </c>
      <c r="AY42" s="176">
        <f ca="1">ROUNDUP(Revenues!AV48/7,0)</f>
        <v>2</v>
      </c>
      <c r="AZ42" s="176">
        <f ca="1">ROUNDUP(Revenues!AW48/7,0)</f>
        <v>2</v>
      </c>
      <c r="BA42" s="176">
        <f ca="1">ROUNDUP(Revenues!AX48/7,0)</f>
        <v>2</v>
      </c>
      <c r="BB42" s="176">
        <f ca="1">ROUNDUP(Revenues!AY48/7,0)</f>
        <v>2</v>
      </c>
      <c r="BC42" s="176">
        <f ca="1">ROUNDUP(Revenues!AZ48/7,0)</f>
        <v>2</v>
      </c>
      <c r="BD42" s="176">
        <f ca="1">ROUNDUP(Revenues!BA48/7,0)</f>
        <v>3</v>
      </c>
      <c r="BE42" s="155"/>
      <c r="BF42" s="176">
        <f ca="1">ROUNDUP(Revenues!BB48/7,0)</f>
        <v>3</v>
      </c>
      <c r="BG42" s="176">
        <f ca="1">ROUNDUP(Revenues!BC48/7,0)</f>
        <v>3</v>
      </c>
      <c r="BH42" s="176">
        <f ca="1">ROUNDUP(Revenues!BD48/7,0)</f>
        <v>3</v>
      </c>
      <c r="BI42" s="176">
        <f ca="1">ROUNDUP(Revenues!BE48/7,0)</f>
        <v>3</v>
      </c>
      <c r="BJ42" s="176">
        <f ca="1">ROUNDUP(Revenues!BF48/7,0)</f>
        <v>3</v>
      </c>
      <c r="BK42" s="176">
        <f ca="1">ROUNDUP(Revenues!BG48/7,0)</f>
        <v>3</v>
      </c>
      <c r="BL42" s="176">
        <f ca="1">ROUNDUP(Revenues!BH48/7,0)</f>
        <v>3</v>
      </c>
      <c r="BM42" s="176">
        <f ca="1">ROUNDUP(Revenues!BI48/7,0)</f>
        <v>3</v>
      </c>
      <c r="BN42" s="176">
        <f ca="1">ROUNDUP(Revenues!BJ48/7,0)</f>
        <v>4</v>
      </c>
      <c r="BO42" s="176">
        <f ca="1">ROUNDUP(Revenues!BK48/7,0)</f>
        <v>4</v>
      </c>
      <c r="BP42" s="176">
        <f ca="1">ROUNDUP(Revenues!BL48/7,0)</f>
        <v>4</v>
      </c>
      <c r="BQ42" s="176">
        <f ca="1">ROUNDUP(Revenues!BM48/7,0)</f>
        <v>4</v>
      </c>
      <c r="BR42" s="155"/>
      <c r="BS42" s="176">
        <f ca="1">ROUNDUP(Revenues!BN48/7,0)</f>
        <v>4</v>
      </c>
      <c r="BT42" s="176">
        <f ca="1">ROUNDUP(Revenues!BO48/7,0)</f>
        <v>5</v>
      </c>
      <c r="BU42" s="176">
        <f ca="1">ROUNDUP(Revenues!BP48/7,0)</f>
        <v>5</v>
      </c>
      <c r="BV42" s="176">
        <f ca="1">ROUNDUP(Revenues!BQ48/7,0)</f>
        <v>6</v>
      </c>
      <c r="BW42" s="176">
        <f ca="1">ROUNDUP(Revenues!BR48/7,0)</f>
        <v>6</v>
      </c>
      <c r="BX42" s="176">
        <f ca="1">ROUNDUP(Revenues!BS48/7,0)</f>
        <v>6</v>
      </c>
      <c r="BY42" s="176">
        <f ca="1">ROUNDUP(Revenues!BT48/7,0)</f>
        <v>7</v>
      </c>
      <c r="BZ42" s="176">
        <f ca="1">ROUNDUP(Revenues!BU48/7,0)</f>
        <v>7</v>
      </c>
      <c r="CA42" s="176">
        <f ca="1">ROUNDUP(Revenues!BV48/7,0)</f>
        <v>8</v>
      </c>
      <c r="CB42" s="176">
        <f ca="1">ROUNDUP(Revenues!BW48/7,0)</f>
        <v>9</v>
      </c>
      <c r="CC42" s="176">
        <f ca="1">ROUNDUP(Revenues!BX48/7,0)</f>
        <v>9</v>
      </c>
      <c r="CD42" s="176">
        <f ca="1">ROUNDUP(Revenues!BY48/7,0)</f>
        <v>10</v>
      </c>
      <c r="CE42" s="155"/>
      <c r="CF42" s="176">
        <f ca="1">ROUNDUP(Revenues!BZ48/7,0)</f>
        <v>11</v>
      </c>
      <c r="CG42" s="176">
        <f ca="1">ROUNDUP(Revenues!CA48/7,0)</f>
        <v>12</v>
      </c>
      <c r="CH42" s="176">
        <f ca="1">ROUNDUP(Revenues!CB48/7,0)</f>
        <v>13</v>
      </c>
      <c r="CI42" s="176">
        <f ca="1">ROUNDUP(Revenues!CC48/7,0)</f>
        <v>14</v>
      </c>
      <c r="CJ42" s="176">
        <f ca="1">ROUNDUP(Revenues!CD48/7,0)</f>
        <v>15</v>
      </c>
      <c r="CK42" s="176">
        <f ca="1">ROUNDUP(Revenues!CE48/7,0)</f>
        <v>16</v>
      </c>
      <c r="CL42" s="176">
        <f ca="1">ROUNDUP(Revenues!CF48/7,0)</f>
        <v>17</v>
      </c>
      <c r="CM42" s="176">
        <f ca="1">ROUNDUP(Revenues!CG48/7,0)</f>
        <v>19</v>
      </c>
      <c r="CN42" s="176">
        <f ca="1">ROUNDUP(Revenues!CH48/7,0)</f>
        <v>20</v>
      </c>
      <c r="CO42" s="176">
        <f ca="1">ROUNDUP(Revenues!CI48/7,0)</f>
        <v>22</v>
      </c>
      <c r="CP42" s="176">
        <f ca="1">ROUNDUP(Revenues!CJ48/7,0)</f>
        <v>24</v>
      </c>
      <c r="CQ42" s="176">
        <f ca="1">ROUNDUP(Revenues!CK48/7,0)</f>
        <v>26</v>
      </c>
      <c r="CR42" s="155"/>
    </row>
    <row r="43" spans="1:96" s="154" customFormat="1" ht="17" thickBot="1">
      <c r="A43" s="228"/>
      <c r="B43" s="405"/>
      <c r="C43" s="152"/>
      <c r="D43" s="153"/>
      <c r="E43" s="154" t="s">
        <v>94</v>
      </c>
      <c r="F43" s="595">
        <f t="shared" ref="F43:AE43" si="118">COUNTIF(F17:F40,"&gt;0")</f>
        <v>24</v>
      </c>
      <c r="G43" s="156">
        <f t="shared" si="118"/>
        <v>24</v>
      </c>
      <c r="H43" s="156">
        <f t="shared" si="118"/>
        <v>24</v>
      </c>
      <c r="I43" s="156">
        <f t="shared" si="118"/>
        <v>24</v>
      </c>
      <c r="J43" s="156">
        <f t="shared" si="118"/>
        <v>24</v>
      </c>
      <c r="K43" s="156">
        <f t="shared" si="118"/>
        <v>24</v>
      </c>
      <c r="L43" s="156">
        <f t="shared" si="118"/>
        <v>24</v>
      </c>
      <c r="M43" s="156">
        <f t="shared" si="118"/>
        <v>24</v>
      </c>
      <c r="N43" s="156">
        <f t="shared" si="118"/>
        <v>24</v>
      </c>
      <c r="O43" s="156">
        <f t="shared" si="118"/>
        <v>24</v>
      </c>
      <c r="P43" s="156">
        <f t="shared" si="118"/>
        <v>24</v>
      </c>
      <c r="Q43" s="601">
        <f t="shared" si="118"/>
        <v>24</v>
      </c>
      <c r="R43" s="602"/>
      <c r="S43" s="606">
        <f t="shared" si="118"/>
        <v>24</v>
      </c>
      <c r="T43" s="156">
        <f t="shared" si="118"/>
        <v>24</v>
      </c>
      <c r="U43" s="156">
        <f t="shared" si="118"/>
        <v>24</v>
      </c>
      <c r="V43" s="156">
        <f t="shared" si="118"/>
        <v>24</v>
      </c>
      <c r="W43" s="156">
        <f t="shared" si="118"/>
        <v>24</v>
      </c>
      <c r="X43" s="156">
        <f t="shared" si="118"/>
        <v>24</v>
      </c>
      <c r="Y43" s="156">
        <f t="shared" si="118"/>
        <v>24</v>
      </c>
      <c r="Z43" s="156">
        <f t="shared" si="118"/>
        <v>24</v>
      </c>
      <c r="AA43" s="156">
        <f t="shared" si="118"/>
        <v>24</v>
      </c>
      <c r="AB43" s="156">
        <f t="shared" si="118"/>
        <v>24</v>
      </c>
      <c r="AC43" s="156">
        <f t="shared" si="118"/>
        <v>24</v>
      </c>
      <c r="AD43" s="601">
        <f t="shared" si="118"/>
        <v>24</v>
      </c>
      <c r="AE43" s="602">
        <f t="shared" si="118"/>
        <v>0</v>
      </c>
      <c r="AF43" s="606">
        <f t="shared" ref="AF43:AQ43" si="119">COUNTIF(AF17:AF40,"&gt;0")</f>
        <v>24</v>
      </c>
      <c r="AG43" s="156">
        <f t="shared" si="119"/>
        <v>24</v>
      </c>
      <c r="AH43" s="156">
        <f t="shared" si="119"/>
        <v>24</v>
      </c>
      <c r="AI43" s="156">
        <f t="shared" si="119"/>
        <v>24</v>
      </c>
      <c r="AJ43" s="156">
        <f t="shared" si="119"/>
        <v>24</v>
      </c>
      <c r="AK43" s="156">
        <f t="shared" si="119"/>
        <v>24</v>
      </c>
      <c r="AL43" s="156">
        <f t="shared" si="119"/>
        <v>24</v>
      </c>
      <c r="AM43" s="156">
        <f t="shared" si="119"/>
        <v>24</v>
      </c>
      <c r="AN43" s="156">
        <f t="shared" si="119"/>
        <v>24</v>
      </c>
      <c r="AO43" s="156">
        <f t="shared" si="119"/>
        <v>24</v>
      </c>
      <c r="AP43" s="156">
        <f t="shared" si="119"/>
        <v>24</v>
      </c>
      <c r="AQ43" s="156">
        <f t="shared" si="119"/>
        <v>24</v>
      </c>
      <c r="AR43" s="155"/>
      <c r="AS43" s="156">
        <f t="shared" ref="AS43:BD43" si="120">COUNTIF(AS17:AS40,"&gt;0")</f>
        <v>24</v>
      </c>
      <c r="AT43" s="156">
        <f t="shared" si="120"/>
        <v>24</v>
      </c>
      <c r="AU43" s="156">
        <f t="shared" si="120"/>
        <v>24</v>
      </c>
      <c r="AV43" s="156">
        <f t="shared" si="120"/>
        <v>24</v>
      </c>
      <c r="AW43" s="156">
        <f t="shared" si="120"/>
        <v>24</v>
      </c>
      <c r="AX43" s="156">
        <f t="shared" si="120"/>
        <v>24</v>
      </c>
      <c r="AY43" s="156">
        <f t="shared" si="120"/>
        <v>24</v>
      </c>
      <c r="AZ43" s="156">
        <f t="shared" si="120"/>
        <v>24</v>
      </c>
      <c r="BA43" s="156">
        <f t="shared" si="120"/>
        <v>24</v>
      </c>
      <c r="BB43" s="156">
        <f t="shared" si="120"/>
        <v>24</v>
      </c>
      <c r="BC43" s="156">
        <f t="shared" si="120"/>
        <v>24</v>
      </c>
      <c r="BD43" s="156">
        <f t="shared" si="120"/>
        <v>24</v>
      </c>
      <c r="BE43" s="155"/>
      <c r="BF43" s="156">
        <f t="shared" ref="BF43:BQ43" si="121">COUNTIF(BF17:BF40,"&gt;0")</f>
        <v>24</v>
      </c>
      <c r="BG43" s="156">
        <f t="shared" si="121"/>
        <v>24</v>
      </c>
      <c r="BH43" s="156">
        <f t="shared" si="121"/>
        <v>24</v>
      </c>
      <c r="BI43" s="156">
        <f t="shared" si="121"/>
        <v>24</v>
      </c>
      <c r="BJ43" s="156">
        <f t="shared" si="121"/>
        <v>24</v>
      </c>
      <c r="BK43" s="156">
        <f t="shared" si="121"/>
        <v>24</v>
      </c>
      <c r="BL43" s="156">
        <f t="shared" si="121"/>
        <v>24</v>
      </c>
      <c r="BM43" s="156">
        <f t="shared" si="121"/>
        <v>24</v>
      </c>
      <c r="BN43" s="156">
        <f t="shared" si="121"/>
        <v>24</v>
      </c>
      <c r="BO43" s="156">
        <f t="shared" si="121"/>
        <v>24</v>
      </c>
      <c r="BP43" s="156">
        <f t="shared" si="121"/>
        <v>24</v>
      </c>
      <c r="BQ43" s="156">
        <f t="shared" si="121"/>
        <v>24</v>
      </c>
      <c r="BR43" s="155"/>
      <c r="BS43" s="156">
        <f t="shared" ref="BS43:CD43" si="122">COUNTIF(BS17:BS40,"&gt;0")</f>
        <v>24</v>
      </c>
      <c r="BT43" s="156">
        <f t="shared" si="122"/>
        <v>24</v>
      </c>
      <c r="BU43" s="156">
        <f t="shared" si="122"/>
        <v>24</v>
      </c>
      <c r="BV43" s="156">
        <f t="shared" si="122"/>
        <v>24</v>
      </c>
      <c r="BW43" s="156">
        <f t="shared" si="122"/>
        <v>24</v>
      </c>
      <c r="BX43" s="156">
        <f t="shared" si="122"/>
        <v>24</v>
      </c>
      <c r="BY43" s="156">
        <f t="shared" si="122"/>
        <v>24</v>
      </c>
      <c r="BZ43" s="156">
        <f t="shared" si="122"/>
        <v>24</v>
      </c>
      <c r="CA43" s="156">
        <f t="shared" si="122"/>
        <v>24</v>
      </c>
      <c r="CB43" s="156">
        <f t="shared" si="122"/>
        <v>24</v>
      </c>
      <c r="CC43" s="156">
        <f t="shared" si="122"/>
        <v>24</v>
      </c>
      <c r="CD43" s="156">
        <f t="shared" si="122"/>
        <v>24</v>
      </c>
      <c r="CE43" s="155"/>
      <c r="CF43" s="156">
        <f t="shared" ref="CF43:CQ43" si="123">COUNTIF(CF17:CF40,"&gt;0")</f>
        <v>24</v>
      </c>
      <c r="CG43" s="156">
        <f t="shared" si="123"/>
        <v>24</v>
      </c>
      <c r="CH43" s="156">
        <f t="shared" si="123"/>
        <v>24</v>
      </c>
      <c r="CI43" s="156">
        <f t="shared" si="123"/>
        <v>24</v>
      </c>
      <c r="CJ43" s="156">
        <f t="shared" si="123"/>
        <v>24</v>
      </c>
      <c r="CK43" s="156">
        <f t="shared" si="123"/>
        <v>24</v>
      </c>
      <c r="CL43" s="156">
        <f t="shared" si="123"/>
        <v>24</v>
      </c>
      <c r="CM43" s="156">
        <f t="shared" si="123"/>
        <v>24</v>
      </c>
      <c r="CN43" s="156">
        <f t="shared" si="123"/>
        <v>24</v>
      </c>
      <c r="CO43" s="156">
        <f t="shared" si="123"/>
        <v>24</v>
      </c>
      <c r="CP43" s="156">
        <f t="shared" si="123"/>
        <v>24</v>
      </c>
      <c r="CQ43" s="156">
        <f t="shared" si="123"/>
        <v>24</v>
      </c>
      <c r="CR43" s="155"/>
    </row>
    <row r="44" spans="1:96" ht="17" thickBot="1">
      <c r="E44" s="145"/>
      <c r="F44" s="5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191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3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3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3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3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4"/>
    </row>
    <row r="45" spans="1:96" ht="16">
      <c r="A45" s="223" t="s">
        <v>89</v>
      </c>
      <c r="B45" s="137" t="s">
        <v>217</v>
      </c>
      <c r="C45" s="195" t="s">
        <v>90</v>
      </c>
      <c r="D45" s="196" t="s">
        <v>137</v>
      </c>
      <c r="E45" s="71" t="s">
        <v>126</v>
      </c>
      <c r="F45" s="589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6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6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6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6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6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6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6"/>
    </row>
    <row r="46" spans="1:96" ht="16">
      <c r="A46" s="616">
        <v>44317</v>
      </c>
      <c r="B46" s="621">
        <v>80000</v>
      </c>
      <c r="C46" s="622">
        <v>0.05</v>
      </c>
      <c r="D46" s="623">
        <v>0.1</v>
      </c>
      <c r="E46" s="291" t="s">
        <v>161</v>
      </c>
      <c r="F46" s="585">
        <f t="shared" ref="F46:Q61" si="124">IF(F$2&gt;=$A46,($B46/12)*(1+$B$5),"")</f>
        <v>7866.666666666667</v>
      </c>
      <c r="G46" s="414">
        <f t="shared" si="124"/>
        <v>7866.666666666667</v>
      </c>
      <c r="H46" s="414">
        <f t="shared" si="124"/>
        <v>7866.666666666667</v>
      </c>
      <c r="I46" s="414">
        <f t="shared" si="124"/>
        <v>7866.666666666667</v>
      </c>
      <c r="J46" s="414">
        <f t="shared" si="124"/>
        <v>7866.666666666667</v>
      </c>
      <c r="K46" s="414">
        <f t="shared" si="124"/>
        <v>7866.666666666667</v>
      </c>
      <c r="L46" s="414">
        <f t="shared" si="124"/>
        <v>7866.666666666667</v>
      </c>
      <c r="M46" s="414">
        <f t="shared" si="124"/>
        <v>7866.666666666667</v>
      </c>
      <c r="N46" s="414">
        <f t="shared" si="124"/>
        <v>7866.666666666667</v>
      </c>
      <c r="O46" s="414">
        <f t="shared" si="124"/>
        <v>7866.666666666667</v>
      </c>
      <c r="P46" s="414">
        <f t="shared" si="124"/>
        <v>7866.666666666667</v>
      </c>
      <c r="Q46" s="554">
        <f t="shared" si="124"/>
        <v>7866.666666666667</v>
      </c>
      <c r="R46" s="556"/>
      <c r="S46" s="410">
        <f t="shared" ref="S46:AD61" si="125">IF(S$2&gt;=$A46,($B46/12)*(1+$B$5),"")</f>
        <v>7866.666666666667</v>
      </c>
      <c r="T46" s="410">
        <f t="shared" si="125"/>
        <v>7866.666666666667</v>
      </c>
      <c r="U46" s="410">
        <f t="shared" si="125"/>
        <v>7866.666666666667</v>
      </c>
      <c r="V46" s="410">
        <f t="shared" si="125"/>
        <v>7866.666666666667</v>
      </c>
      <c r="W46" s="410">
        <f t="shared" si="125"/>
        <v>7866.666666666667</v>
      </c>
      <c r="X46" s="410">
        <f t="shared" si="125"/>
        <v>7866.666666666667</v>
      </c>
      <c r="Y46" s="410">
        <f t="shared" si="125"/>
        <v>7866.666666666667</v>
      </c>
      <c r="Z46" s="410">
        <f t="shared" si="125"/>
        <v>7866.666666666667</v>
      </c>
      <c r="AA46" s="410">
        <f t="shared" si="125"/>
        <v>7866.666666666667</v>
      </c>
      <c r="AB46" s="410">
        <f t="shared" si="125"/>
        <v>7866.666666666667</v>
      </c>
      <c r="AC46" s="410">
        <f t="shared" si="125"/>
        <v>7866.666666666667</v>
      </c>
      <c r="AD46" s="554">
        <f t="shared" si="125"/>
        <v>7866.666666666667</v>
      </c>
      <c r="AE46" s="556"/>
      <c r="AF46" s="410">
        <f ca="1">IF(AF$2&gt;=$A46,($B46/12)*(1+$B$5)+($C46*$D46*(Revenues!AD$35+Revenues!AD$50)),"")</f>
        <v>7892.211666666667</v>
      </c>
      <c r="AG46" s="410">
        <f ca="1">IF(AG$2&gt;=$A46,($B46/12)*(1+$B$5)+($C46*$D46*(Revenues!AE$35+Revenues!AE$50)),"")</f>
        <v>7902.3516666666674</v>
      </c>
      <c r="AH46" s="410">
        <f ca="1">IF(AH$2&gt;=$A46,($B46/12)*(1+$B$5)+($C46*$D46*(Revenues!AF$35+Revenues!AF$50)),"")</f>
        <v>7902.3516666666674</v>
      </c>
      <c r="AI46" s="410">
        <f ca="1">IF(AI$2&gt;=$A46,($B46/12)*(1+$B$5)+($C46*$D46*(Revenues!AG$35+Revenues!AG$50)),"")</f>
        <v>7902.3516666666674</v>
      </c>
      <c r="AJ46" s="410">
        <f ca="1">IF(AJ$2&gt;=$A46,($B46/12)*(1+$B$5)+($C46*$D46*(Revenues!AH$35+Revenues!AH$50)),"")</f>
        <v>7912.4916666666668</v>
      </c>
      <c r="AK46" s="410">
        <f ca="1">IF(AK$2&gt;=$A46,($B46/12)*(1+$B$5)+($C46*$D46*(Revenues!AI$35+Revenues!AI$50)),"")</f>
        <v>7927.8966666666665</v>
      </c>
      <c r="AL46" s="410">
        <f ca="1">IF(AL$2&gt;=$A46,($B46/12)*(1+$B$5)+($C46*$D46*(Revenues!AJ$35+Revenues!AJ$50)),"")</f>
        <v>7927.8966666666665</v>
      </c>
      <c r="AM46" s="410">
        <f ca="1">IF(AM$2&gt;=$A46,($B46/12)*(1+$B$5)+($C46*$D46*(Revenues!AK$35+Revenues!AK$50)),"")</f>
        <v>7938.0366666666669</v>
      </c>
      <c r="AN46" s="410">
        <f ca="1">IF(AN$2&gt;=$A46,($B46/12)*(1+$B$5)+($C46*$D46*(Revenues!AL$35+Revenues!AL$50)),"")</f>
        <v>7953.4416666666666</v>
      </c>
      <c r="AO46" s="410">
        <f ca="1">IF(AO$2&gt;=$A46,($B46/12)*(1+$B$5)+($C46*$D46*(Revenues!AM$35+Revenues!AM$50)),"")</f>
        <v>7963.5816666666669</v>
      </c>
      <c r="AP46" s="410">
        <f ca="1">IF(AP$2&gt;=$A46,($B46/12)*(1+$B$5)+($C46*$D46*(Revenues!AN$35+Revenues!AN$50)),"")</f>
        <v>7978.9866666666667</v>
      </c>
      <c r="AQ46" s="554">
        <f ca="1">IF(AQ$2&gt;=$A46,($B46/12)*(1+$B$5)+($C46*$D46*(Revenues!AO$35+Revenues!AO$50)),"")</f>
        <v>7989.126666666667</v>
      </c>
      <c r="AR46" s="556"/>
      <c r="AS46" s="410">
        <f ca="1">IF(AS$2&gt;=$A46,($B46/12)*(1+$B$5)+($C46*$D46*(Revenues!AP$35+Revenues!AP$50)),"")</f>
        <v>8004.5316666666668</v>
      </c>
      <c r="AT46" s="410">
        <f ca="1">IF(AT$2&gt;=$A46,($B46/12)*(1+$B$5)+($C46*$D46*(Revenues!AQ$35+Revenues!AQ$50)),"")</f>
        <v>8014.6716666666671</v>
      </c>
      <c r="AU46" s="410">
        <f ca="1">IF(AU$2&gt;=$A46,($B46/12)*(1+$B$5)+($C46*$D46*(Revenues!AR$35+Revenues!AR$50)),"")</f>
        <v>8040.2166666666672</v>
      </c>
      <c r="AV46" s="410">
        <f ca="1">IF(AV$2&gt;=$A46,($B46/12)*(1+$B$5)+($C46*$D46*(Revenues!AS$35+Revenues!AS$50)),"")</f>
        <v>8065.7616666666672</v>
      </c>
      <c r="AW46" s="410">
        <f ca="1">IF(AW$2&gt;=$A46,($B46/12)*(1+$B$5)+($C46*$D46*(Revenues!AT$35+Revenues!AT$50)),"")</f>
        <v>8091.3066666666673</v>
      </c>
      <c r="AX46" s="410">
        <f ca="1">IF(AX$2&gt;=$A46,($B46/12)*(1+$B$5)+($C46*$D46*(Revenues!AU$35+Revenues!AU$50)),"")</f>
        <v>8116.8516666666674</v>
      </c>
      <c r="AY46" s="410">
        <f ca="1">IF(AY$2&gt;=$A46,($B46/12)*(1+$B$5)+($C46*$D46*(Revenues!AV$35+Revenues!AV$50)),"")</f>
        <v>8142.3966666666674</v>
      </c>
      <c r="AZ46" s="410">
        <f ca="1">IF(AZ$2&gt;=$A46,($B46/12)*(1+$B$5)+($C46*$D46*(Revenues!AW$35+Revenues!AW$50)),"")</f>
        <v>8167.9416666666666</v>
      </c>
      <c r="BA46" s="410">
        <f ca="1">IF(BA$2&gt;=$A46,($B46/12)*(1+$B$5)+($C46*$D46*(Revenues!AX$35+Revenues!AX$50)),"")</f>
        <v>8193.4866666666676</v>
      </c>
      <c r="BB46" s="410">
        <f ca="1">IF(BB$2&gt;=$A46,($B46/12)*(1+$B$5)+($C46*$D46*(Revenues!AY$35+Revenues!AY$50)),"")</f>
        <v>8219.0316666666677</v>
      </c>
      <c r="BC46" s="410">
        <f ca="1">IF(BC$2&gt;=$A46,($B46/12)*(1+$B$5)+($C46*$D46*(Revenues!AZ$35+Revenues!AZ$50)),"")</f>
        <v>8244.5766666666677</v>
      </c>
      <c r="BD46" s="554">
        <f ca="1">IF(BD$2&gt;=$A46,($B46/12)*(1+$B$5)+($C46*$D46*(Revenues!BA$35+Revenues!BA$50)),"")</f>
        <v>8270.1216666666678</v>
      </c>
      <c r="BE46" s="556"/>
      <c r="BF46" s="410">
        <f ca="1">IF(BF$2&gt;=$A46,($B46/12)*(1+$B$5)+($C46*$D46*(Revenues!BB$35+Revenues!BB$50)),"")</f>
        <v>8295.6666666666679</v>
      </c>
      <c r="BG46" s="410">
        <f ca="1">IF(BG$2&gt;=$A46,($B46/12)*(1+$B$5)+($C46*$D46*(Revenues!BC$35+Revenues!BC$50)),"")</f>
        <v>8321.2116666666661</v>
      </c>
      <c r="BH46" s="410">
        <f ca="1">IF(BH$2&gt;=$A46,($B46/12)*(1+$B$5)+($C46*$D46*(Revenues!BD$35+Revenues!BD$50)),"")</f>
        <v>8346.7566666666662</v>
      </c>
      <c r="BI46" s="410">
        <f ca="1">IF(BI$2&gt;=$A46,($B46/12)*(1+$B$5)+($C46*$D46*(Revenues!BE$35+Revenues!BE$50)),"")</f>
        <v>8367.0366666666669</v>
      </c>
      <c r="BJ46" s="410">
        <f ca="1">IF(BJ$2&gt;=$A46,($B46/12)*(1+$B$5)+($C46*$D46*(Revenues!BF$35+Revenues!BF$50)),"")</f>
        <v>8382.4416666666675</v>
      </c>
      <c r="BK46" s="410">
        <f ca="1">IF(BK$2&gt;=$A46,($B46/12)*(1+$B$5)+($C46*$D46*(Revenues!BG$35+Revenues!BG$50)),"")</f>
        <v>8392.5816666666669</v>
      </c>
      <c r="BL46" s="410">
        <f ca="1">IF(BL$2&gt;=$A46,($B46/12)*(1+$B$5)+($C46*$D46*(Revenues!BH$35+Revenues!BH$50)),"")</f>
        <v>8428.2666666666664</v>
      </c>
      <c r="BM46" s="410">
        <f ca="1">IF(BM$2&gt;=$A46,($B46/12)*(1+$B$5)+($C46*$D46*(Revenues!BI$35+Revenues!BI$50)),"")</f>
        <v>8453.8116666666665</v>
      </c>
      <c r="BN46" s="410">
        <f ca="1">IF(BN$2&gt;=$A46,($B46/12)*(1+$B$5)+($C46*$D46*(Revenues!BJ$35+Revenues!BJ$50)),"")</f>
        <v>8489.4966666666678</v>
      </c>
      <c r="BO46" s="410">
        <f ca="1">IF(BO$2&gt;=$A46,($B46/12)*(1+$B$5)+($C46*$D46*(Revenues!BK$35+Revenues!BK$50)),"")</f>
        <v>8535.3216666666667</v>
      </c>
      <c r="BP46" s="410">
        <f ca="1">IF(BP$2&gt;=$A46,($B46/12)*(1+$B$5)+($C46*$D46*(Revenues!BL$35+Revenues!BL$50)),"")</f>
        <v>8586.4116666666669</v>
      </c>
      <c r="BQ46" s="554">
        <f ca="1">IF(BQ$2&gt;=$A46,($B46/12)*(1+$B$5)+($C46*$D46*(Revenues!BM$35+Revenues!BM$50)),"")</f>
        <v>8632.2366666666676</v>
      </c>
      <c r="BR46" s="556"/>
      <c r="BS46" s="410">
        <f ca="1">IF(BS$2&gt;=$A46,($B46/12)*(1+$B$5)+($C46*$D46*(Revenues!BN$35+Revenues!BN$50)),"")</f>
        <v>8693.4666666666672</v>
      </c>
      <c r="BT46" s="410">
        <f ca="1">IF(BT$2&gt;=$A46,($B46/12)*(1+$B$5)+($C46*$D46*(Revenues!BO$35+Revenues!BO$50)),"")</f>
        <v>8770.1016666666674</v>
      </c>
      <c r="BU46" s="410">
        <f ca="1">IF(BU$2&gt;=$A46,($B46/12)*(1+$B$5)+($C46*$D46*(Revenues!BP$35+Revenues!BP$50)),"")</f>
        <v>8856.876666666667</v>
      </c>
      <c r="BV46" s="410">
        <f ca="1">IF(BV$2&gt;=$A46,($B46/12)*(1+$B$5)+($C46*$D46*(Revenues!BQ$35+Revenues!BQ$50)),"")</f>
        <v>8928.2466666666678</v>
      </c>
      <c r="BW46" s="410">
        <f ca="1">IF(BW$2&gt;=$A46,($B46/12)*(1+$B$5)+($C46*$D46*(Revenues!BR$35+Revenues!BR$50)),"")</f>
        <v>8999.6166666666668</v>
      </c>
      <c r="BX46" s="410">
        <f ca="1">IF(BX$2&gt;=$A46,($B46/12)*(1+$B$5)+($C46*$D46*(Revenues!BS$35+Revenues!BS$50)),"")</f>
        <v>9086.3916666666664</v>
      </c>
      <c r="BY46" s="410">
        <f ca="1">IF(BY$2&gt;=$A46,($B46/12)*(1+$B$5)+($C46*$D46*(Revenues!BT$35+Revenues!BT$50)),"")</f>
        <v>9183.3066666666673</v>
      </c>
      <c r="BZ46" s="410">
        <f ca="1">IF(BZ$2&gt;=$A46,($B46/12)*(1+$B$5)+($C46*$D46*(Revenues!BU$35+Revenues!BU$50)),"")</f>
        <v>9305.7666666666664</v>
      </c>
      <c r="CA46" s="410">
        <f ca="1">IF(CA$2&gt;=$A46,($B46/12)*(1+$B$5)+($C46*$D46*(Revenues!BV$35+Revenues!BV$50)),"")</f>
        <v>9443.631666666668</v>
      </c>
      <c r="CB46" s="410">
        <f ca="1">IF(CB$2&gt;=$A46,($B46/12)*(1+$B$5)+($C46*$D46*(Revenues!BW$35+Revenues!BW$50)),"")</f>
        <v>9576.2316666666666</v>
      </c>
      <c r="CC46" s="410">
        <f ca="1">IF(CC$2&gt;=$A46,($B46/12)*(1+$B$5)+($C46*$D46*(Revenues!BX$35+Revenues!BX$50)),"")</f>
        <v>9724.2366666666676</v>
      </c>
      <c r="CD46" s="554">
        <f ca="1">IF(CD$2&gt;=$A46,($B46/12)*(1+$B$5)+($C46*$D46*(Revenues!BY$35+Revenues!BY$50)),"")</f>
        <v>9882.381666666668</v>
      </c>
      <c r="CE46" s="556"/>
      <c r="CF46" s="410">
        <f ca="1">IF(CF$2&gt;=$A46,($B46/12)*(1+$B$5)+($C46*$D46*(Revenues!BZ$35+Revenues!BZ$50)),"")</f>
        <v>10050.666666666668</v>
      </c>
      <c r="CG46" s="410">
        <f ca="1">IF(CG$2&gt;=$A46,($B46/12)*(1+$B$5)+($C46*$D46*(Revenues!CA$35+Revenues!CA$50)),"")</f>
        <v>10234.356666666667</v>
      </c>
      <c r="CH46" s="410">
        <f ca="1">IF(CH$2&gt;=$A46,($B46/12)*(1+$B$5)+($C46*$D46*(Revenues!CB$35+Revenues!CB$50)),"")</f>
        <v>10443.591666666667</v>
      </c>
      <c r="CI46" s="410">
        <f ca="1">IF(CI$2&gt;=$A46,($B46/12)*(1+$B$5)+($C46*$D46*(Revenues!CC$35+Revenues!CC$50)),"")</f>
        <v>10662.966666666667</v>
      </c>
      <c r="CJ46" s="410">
        <f ca="1">IF(CJ$2&gt;=$A46,($B46/12)*(1+$B$5)+($C46*$D46*(Revenues!CD$35+Revenues!CD$50)),"")</f>
        <v>10907.886666666667</v>
      </c>
      <c r="CK46" s="410">
        <f ca="1">IF(CK$2&gt;=$A46,($B46/12)*(1+$B$5)+($C46*$D46*(Revenues!CE$35+Revenues!CE$50)),"")</f>
        <v>11162.946666666667</v>
      </c>
      <c r="CL46" s="410">
        <f ca="1">IF(CL$2&gt;=$A46,($B46/12)*(1+$B$5)+($C46*$D46*(Revenues!CF$35+Revenues!CF$50)),"")</f>
        <v>11458.956666666669</v>
      </c>
      <c r="CM46" s="410">
        <f ca="1">IF(CM$2&gt;=$A46,($B46/12)*(1+$B$5)+($C46*$D46*(Revenues!CG$35+Revenues!CG$50)),"")</f>
        <v>11775.246666666668</v>
      </c>
      <c r="CN46" s="410">
        <f ca="1">IF(CN$2&gt;=$A46,($B46/12)*(1+$B$5)+($C46*$D46*(Revenues!CH$35+Revenues!CH$50)),"")</f>
        <v>12132.486666666668</v>
      </c>
      <c r="CO46" s="410">
        <f ca="1">IF(CO$2&gt;=$A46,($B46/12)*(1+$B$5)+($C46*$D46*(Revenues!CI$35+Revenues!CI$50)),"")</f>
        <v>12520.146666666667</v>
      </c>
      <c r="CP46" s="410">
        <f ca="1">IF(CP$2&gt;=$A46,($B46/12)*(1+$B$5)+($C46*$D46*(Revenues!CJ$35+Revenues!CJ$50)),"")</f>
        <v>12948.756666666668</v>
      </c>
      <c r="CQ46" s="410">
        <f ca="1">IF(CQ$2&gt;=$A46,($B46/12)*(1+$B$5)+($C46*$D46*(Revenues!CK$35+Revenues!CK$50)),"")</f>
        <v>13413.051666666668</v>
      </c>
      <c r="CR46" s="55"/>
    </row>
    <row r="47" spans="1:96" ht="16">
      <c r="A47" s="616">
        <v>44621</v>
      </c>
      <c r="B47" s="624">
        <v>60000</v>
      </c>
      <c r="C47" s="622">
        <v>0.05</v>
      </c>
      <c r="D47" s="623">
        <v>0.1</v>
      </c>
      <c r="E47" s="291" t="s">
        <v>159</v>
      </c>
      <c r="F47" s="585">
        <f t="shared" si="124"/>
        <v>5900</v>
      </c>
      <c r="G47" s="414">
        <f t="shared" si="124"/>
        <v>5900</v>
      </c>
      <c r="H47" s="414">
        <f t="shared" si="124"/>
        <v>5900</v>
      </c>
      <c r="I47" s="414">
        <f t="shared" si="124"/>
        <v>5900</v>
      </c>
      <c r="J47" s="414">
        <f t="shared" si="124"/>
        <v>5900</v>
      </c>
      <c r="K47" s="414">
        <f t="shared" si="124"/>
        <v>5900</v>
      </c>
      <c r="L47" s="414">
        <f t="shared" si="124"/>
        <v>5900</v>
      </c>
      <c r="M47" s="414">
        <f t="shared" si="124"/>
        <v>5900</v>
      </c>
      <c r="N47" s="414">
        <f t="shared" si="124"/>
        <v>5900</v>
      </c>
      <c r="O47" s="414">
        <f t="shared" si="124"/>
        <v>5900</v>
      </c>
      <c r="P47" s="414">
        <f t="shared" si="124"/>
        <v>5900</v>
      </c>
      <c r="Q47" s="414">
        <f t="shared" si="124"/>
        <v>5900</v>
      </c>
      <c r="R47" s="411"/>
      <c r="S47" s="410">
        <f t="shared" si="125"/>
        <v>5900</v>
      </c>
      <c r="T47" s="410">
        <f t="shared" si="125"/>
        <v>5900</v>
      </c>
      <c r="U47" s="410">
        <f t="shared" si="125"/>
        <v>5900</v>
      </c>
      <c r="V47" s="410">
        <f t="shared" si="125"/>
        <v>5900</v>
      </c>
      <c r="W47" s="410">
        <f t="shared" si="125"/>
        <v>5900</v>
      </c>
      <c r="X47" s="410">
        <f t="shared" si="125"/>
        <v>5900</v>
      </c>
      <c r="Y47" s="410">
        <f t="shared" si="125"/>
        <v>5900</v>
      </c>
      <c r="Z47" s="410">
        <f t="shared" si="125"/>
        <v>5900</v>
      </c>
      <c r="AA47" s="410">
        <f t="shared" si="125"/>
        <v>5900</v>
      </c>
      <c r="AB47" s="410">
        <f t="shared" si="125"/>
        <v>5900</v>
      </c>
      <c r="AC47" s="410">
        <f t="shared" si="125"/>
        <v>5900</v>
      </c>
      <c r="AD47" s="410">
        <f t="shared" si="125"/>
        <v>5900</v>
      </c>
      <c r="AE47" s="411"/>
      <c r="AF47" s="410">
        <f ca="1">IF(AF$2&gt;=$A47,($B47/12)*(1+$B$5)+($C47*$D47*(Revenues!AD$35+Revenues!AD$50)),"")</f>
        <v>5925.5450000000001</v>
      </c>
      <c r="AG47" s="410">
        <f ca="1">IF(AG$2&gt;=$A47,($B47/12)*(1+$B$5)+($C47*$D47*(Revenues!AE$35+Revenues!AE$50)),"")</f>
        <v>5935.6850000000004</v>
      </c>
      <c r="AH47" s="410">
        <f ca="1">IF(AH$2&gt;=$A47,($B47/12)*(1+$B$5)+($C47*$D47*(Revenues!AF$35+Revenues!AF$50)),"")</f>
        <v>5935.6850000000004</v>
      </c>
      <c r="AI47" s="410">
        <f ca="1">IF(AI$2&gt;=$A47,($B47/12)*(1+$B$5)+($C47*$D47*(Revenues!AG$35+Revenues!AG$50)),"")</f>
        <v>5935.6850000000004</v>
      </c>
      <c r="AJ47" s="410">
        <f ca="1">IF(AJ$2&gt;=$A47,($B47/12)*(1+$B$5)+($C47*$D47*(Revenues!AH$35+Revenues!AH$50)),"")</f>
        <v>5945.8249999999998</v>
      </c>
      <c r="AK47" s="410">
        <f ca="1">IF(AK$2&gt;=$A47,($B47/12)*(1+$B$5)+($C47*$D47*(Revenues!AI$35+Revenues!AI$50)),"")</f>
        <v>5961.23</v>
      </c>
      <c r="AL47" s="410">
        <f ca="1">IF(AL$2&gt;=$A47,($B47/12)*(1+$B$5)+($C47*$D47*(Revenues!AJ$35+Revenues!AJ$50)),"")</f>
        <v>5961.23</v>
      </c>
      <c r="AM47" s="410">
        <f ca="1">IF(AM$2&gt;=$A47,($B47/12)*(1+$B$5)+($C47*$D47*(Revenues!AK$35+Revenues!AK$50)),"")</f>
        <v>5971.37</v>
      </c>
      <c r="AN47" s="410">
        <f ca="1">IF(AN$2&gt;=$A47,($B47/12)*(1+$B$5)+($C47*$D47*(Revenues!AL$35+Revenues!AL$50)),"")</f>
        <v>5986.7749999999996</v>
      </c>
      <c r="AO47" s="410">
        <f ca="1">IF(AO$2&gt;=$A47,($B47/12)*(1+$B$5)+($C47*$D47*(Revenues!AM$35+Revenues!AM$50)),"")</f>
        <v>5996.915</v>
      </c>
      <c r="AP47" s="410">
        <f ca="1">IF(AP$2&gt;=$A47,($B47/12)*(1+$B$5)+($C47*$D47*(Revenues!AN$35+Revenues!AN$50)),"")</f>
        <v>6012.32</v>
      </c>
      <c r="AQ47" s="410">
        <f ca="1">IF(AQ$2&gt;=$A47,($B47/12)*(1+$B$5)+($C47*$D47*(Revenues!AO$35+Revenues!AO$50)),"")</f>
        <v>6022.46</v>
      </c>
      <c r="AR47" s="411"/>
      <c r="AS47" s="410">
        <f ca="1">IF(AS$2&gt;=$A47,($B47/12)*(1+$B$5)+($C47*$D47*(Revenues!AP$35+Revenues!AP$50)),"")</f>
        <v>6037.8649999999998</v>
      </c>
      <c r="AT47" s="410">
        <f ca="1">IF(AT$2&gt;=$A47,($B47/12)*(1+$B$5)+($C47*$D47*(Revenues!AQ$35+Revenues!AQ$50)),"")</f>
        <v>6048.0050000000001</v>
      </c>
      <c r="AU47" s="410">
        <f ca="1">IF(AU$2&gt;=$A47,($B47/12)*(1+$B$5)+($C47*$D47*(Revenues!AR$35+Revenues!AR$50)),"")</f>
        <v>6073.55</v>
      </c>
      <c r="AV47" s="410">
        <f ca="1">IF(AV$2&gt;=$A47,($B47/12)*(1+$B$5)+($C47*$D47*(Revenues!AS$35+Revenues!AS$50)),"")</f>
        <v>6099.0950000000003</v>
      </c>
      <c r="AW47" s="410">
        <f ca="1">IF(AW$2&gt;=$A47,($B47/12)*(1+$B$5)+($C47*$D47*(Revenues!AT$35+Revenues!AT$50)),"")</f>
        <v>6124.64</v>
      </c>
      <c r="AX47" s="410">
        <f ca="1">IF(AX$2&gt;=$A47,($B47/12)*(1+$B$5)+($C47*$D47*(Revenues!AU$35+Revenues!AU$50)),"")</f>
        <v>6150.1850000000004</v>
      </c>
      <c r="AY47" s="410">
        <f ca="1">IF(AY$2&gt;=$A47,($B47/12)*(1+$B$5)+($C47*$D47*(Revenues!AV$35+Revenues!AV$50)),"")</f>
        <v>6175.7300000000005</v>
      </c>
      <c r="AZ47" s="410">
        <f ca="1">IF(AZ$2&gt;=$A47,($B47/12)*(1+$B$5)+($C47*$D47*(Revenues!AW$35+Revenues!AW$50)),"")</f>
        <v>6201.2749999999996</v>
      </c>
      <c r="BA47" s="410">
        <f ca="1">IF(BA$2&gt;=$A47,($B47/12)*(1+$B$5)+($C47*$D47*(Revenues!AX$35+Revenues!AX$50)),"")</f>
        <v>6226.82</v>
      </c>
      <c r="BB47" s="410">
        <f ca="1">IF(BB$2&gt;=$A47,($B47/12)*(1+$B$5)+($C47*$D47*(Revenues!AY$35+Revenues!AY$50)),"")</f>
        <v>6252.3649999999998</v>
      </c>
      <c r="BC47" s="410">
        <f ca="1">IF(BC$2&gt;=$A47,($B47/12)*(1+$B$5)+($C47*$D47*(Revenues!AZ$35+Revenues!AZ$50)),"")</f>
        <v>6277.91</v>
      </c>
      <c r="BD47" s="410">
        <f ca="1">IF(BD$2&gt;=$A47,($B47/12)*(1+$B$5)+($C47*$D47*(Revenues!BA$35+Revenues!BA$50)),"")</f>
        <v>6303.4549999999999</v>
      </c>
      <c r="BE47" s="411"/>
      <c r="BF47" s="410">
        <f ca="1">IF(BF$2&gt;=$A47,($B47/12)*(1+$B$5)+($C47*$D47*(Revenues!BB$35+Revenues!BB$50)),"")</f>
        <v>6329</v>
      </c>
      <c r="BG47" s="410">
        <f ca="1">IF(BG$2&gt;=$A47,($B47/12)*(1+$B$5)+($C47*$D47*(Revenues!BC$35+Revenues!BC$50)),"")</f>
        <v>6354.5450000000001</v>
      </c>
      <c r="BH47" s="410">
        <f ca="1">IF(BH$2&gt;=$A47,($B47/12)*(1+$B$5)+($C47*$D47*(Revenues!BD$35+Revenues!BD$50)),"")</f>
        <v>6380.09</v>
      </c>
      <c r="BI47" s="410">
        <f ca="1">IF(BI$2&gt;=$A47,($B47/12)*(1+$B$5)+($C47*$D47*(Revenues!BE$35+Revenues!BE$50)),"")</f>
        <v>6400.37</v>
      </c>
      <c r="BJ47" s="410">
        <f ca="1">IF(BJ$2&gt;=$A47,($B47/12)*(1+$B$5)+($C47*$D47*(Revenues!BF$35+Revenues!BF$50)),"")</f>
        <v>6415.7749999999996</v>
      </c>
      <c r="BK47" s="410">
        <f ca="1">IF(BK$2&gt;=$A47,($B47/12)*(1+$B$5)+($C47*$D47*(Revenues!BG$35+Revenues!BG$50)),"")</f>
        <v>6425.915</v>
      </c>
      <c r="BL47" s="410">
        <f ca="1">IF(BL$2&gt;=$A47,($B47/12)*(1+$B$5)+($C47*$D47*(Revenues!BH$35+Revenues!BH$50)),"")</f>
        <v>6461.6</v>
      </c>
      <c r="BM47" s="410">
        <f ca="1">IF(BM$2&gt;=$A47,($B47/12)*(1+$B$5)+($C47*$D47*(Revenues!BI$35+Revenues!BI$50)),"")</f>
        <v>6487.1450000000004</v>
      </c>
      <c r="BN47" s="410">
        <f ca="1">IF(BN$2&gt;=$A47,($B47/12)*(1+$B$5)+($C47*$D47*(Revenues!BJ$35+Revenues!BJ$50)),"")</f>
        <v>6522.83</v>
      </c>
      <c r="BO47" s="410">
        <f ca="1">IF(BO$2&gt;=$A47,($B47/12)*(1+$B$5)+($C47*$D47*(Revenues!BK$35+Revenues!BK$50)),"")</f>
        <v>6568.6549999999997</v>
      </c>
      <c r="BP47" s="410">
        <f ca="1">IF(BP$2&gt;=$A47,($B47/12)*(1+$B$5)+($C47*$D47*(Revenues!BL$35+Revenues!BL$50)),"")</f>
        <v>6619.7449999999999</v>
      </c>
      <c r="BQ47" s="410">
        <f ca="1">IF(BQ$2&gt;=$A47,($B47/12)*(1+$B$5)+($C47*$D47*(Revenues!BM$35+Revenues!BM$50)),"")</f>
        <v>6665.57</v>
      </c>
      <c r="BR47" s="411"/>
      <c r="BS47" s="410">
        <f ca="1">IF(BS$2&gt;=$A47,($B47/12)*(1+$B$5)+($C47*$D47*(Revenues!BN$35+Revenues!BN$50)),"")</f>
        <v>6726.8</v>
      </c>
      <c r="BT47" s="410">
        <f ca="1">IF(BT$2&gt;=$A47,($B47/12)*(1+$B$5)+($C47*$D47*(Revenues!BO$35+Revenues!BO$50)),"")</f>
        <v>6803.4350000000004</v>
      </c>
      <c r="BU47" s="410">
        <f ca="1">IF(BU$2&gt;=$A47,($B47/12)*(1+$B$5)+($C47*$D47*(Revenues!BP$35+Revenues!BP$50)),"")</f>
        <v>6890.21</v>
      </c>
      <c r="BV47" s="410">
        <f ca="1">IF(BV$2&gt;=$A47,($B47/12)*(1+$B$5)+($C47*$D47*(Revenues!BQ$35+Revenues!BQ$50)),"")</f>
        <v>6961.58</v>
      </c>
      <c r="BW47" s="410">
        <f ca="1">IF(BW$2&gt;=$A47,($B47/12)*(1+$B$5)+($C47*$D47*(Revenues!BR$35+Revenues!BR$50)),"")</f>
        <v>7032.9500000000007</v>
      </c>
      <c r="BX47" s="410">
        <f ca="1">IF(BX$2&gt;=$A47,($B47/12)*(1+$B$5)+($C47*$D47*(Revenues!BS$35+Revenues!BS$50)),"")</f>
        <v>7119.7250000000004</v>
      </c>
      <c r="BY47" s="410">
        <f ca="1">IF(BY$2&gt;=$A47,($B47/12)*(1+$B$5)+($C47*$D47*(Revenues!BT$35+Revenues!BT$50)),"")</f>
        <v>7216.64</v>
      </c>
      <c r="BZ47" s="410">
        <f ca="1">IF(BZ$2&gt;=$A47,($B47/12)*(1+$B$5)+($C47*$D47*(Revenues!BU$35+Revenues!BU$50)),"")</f>
        <v>7339.1</v>
      </c>
      <c r="CA47" s="410">
        <f ca="1">IF(CA$2&gt;=$A47,($B47/12)*(1+$B$5)+($C47*$D47*(Revenues!BV$35+Revenues!BV$50)),"")</f>
        <v>7476.9650000000001</v>
      </c>
      <c r="CB47" s="410">
        <f ca="1">IF(CB$2&gt;=$A47,($B47/12)*(1+$B$5)+($C47*$D47*(Revenues!BW$35+Revenues!BW$50)),"")</f>
        <v>7609.5650000000005</v>
      </c>
      <c r="CC47" s="410">
        <f ca="1">IF(CC$2&gt;=$A47,($B47/12)*(1+$B$5)+($C47*$D47*(Revenues!BX$35+Revenues!BX$50)),"")</f>
        <v>7757.5700000000006</v>
      </c>
      <c r="CD47" s="410">
        <f ca="1">IF(CD$2&gt;=$A47,($B47/12)*(1+$B$5)+($C47*$D47*(Revenues!BY$35+Revenues!BY$50)),"")</f>
        <v>7915.7150000000001</v>
      </c>
      <c r="CE47" s="411"/>
      <c r="CF47" s="410">
        <f ca="1">IF(CF$2&gt;=$A47,($B47/12)*(1+$B$5)+($C47*$D47*(Revenues!BZ$35+Revenues!BZ$50)),"")</f>
        <v>8084</v>
      </c>
      <c r="CG47" s="410">
        <f ca="1">IF(CG$2&gt;=$A47,($B47/12)*(1+$B$5)+($C47*$D47*(Revenues!CA$35+Revenues!CA$50)),"")</f>
        <v>8267.69</v>
      </c>
      <c r="CH47" s="410">
        <f ca="1">IF(CH$2&gt;=$A47,($B47/12)*(1+$B$5)+($C47*$D47*(Revenues!CB$35+Revenues!CB$50)),"")</f>
        <v>8476.9250000000011</v>
      </c>
      <c r="CI47" s="410">
        <f ca="1">IF(CI$2&gt;=$A47,($B47/12)*(1+$B$5)+($C47*$D47*(Revenues!CC$35+Revenues!CC$50)),"")</f>
        <v>8696.3000000000011</v>
      </c>
      <c r="CJ47" s="410">
        <f ca="1">IF(CJ$2&gt;=$A47,($B47/12)*(1+$B$5)+($C47*$D47*(Revenues!CD$35+Revenues!CD$50)),"")</f>
        <v>8941.2200000000012</v>
      </c>
      <c r="CK47" s="410">
        <f ca="1">IF(CK$2&gt;=$A47,($B47/12)*(1+$B$5)+($C47*$D47*(Revenues!CE$35+Revenues!CE$50)),"")</f>
        <v>9196.2800000000007</v>
      </c>
      <c r="CL47" s="410">
        <f ca="1">IF(CL$2&gt;=$A47,($B47/12)*(1+$B$5)+($C47*$D47*(Revenues!CF$35+Revenues!CF$50)),"")</f>
        <v>9492.2900000000009</v>
      </c>
      <c r="CM47" s="410">
        <f ca="1">IF(CM$2&gt;=$A47,($B47/12)*(1+$B$5)+($C47*$D47*(Revenues!CG$35+Revenues!CG$50)),"")</f>
        <v>9808.5800000000017</v>
      </c>
      <c r="CN47" s="410">
        <f ca="1">IF(CN$2&gt;=$A47,($B47/12)*(1+$B$5)+($C47*$D47*(Revenues!CH$35+Revenues!CH$50)),"")</f>
        <v>10165.82</v>
      </c>
      <c r="CO47" s="410">
        <f ca="1">IF(CO$2&gt;=$A47,($B47/12)*(1+$B$5)+($C47*$D47*(Revenues!CI$35+Revenues!CI$50)),"")</f>
        <v>10553.48</v>
      </c>
      <c r="CP47" s="410">
        <f ca="1">IF(CP$2&gt;=$A47,($B47/12)*(1+$B$5)+($C47*$D47*(Revenues!CJ$35+Revenues!CJ$50)),"")</f>
        <v>10982.09</v>
      </c>
      <c r="CQ47" s="410">
        <f ca="1">IF(CQ$2&gt;=$A47,($B47/12)*(1+$B$5)+($C47*$D47*(Revenues!CK$35+Revenues!CK$50)),"")</f>
        <v>11446.385000000002</v>
      </c>
      <c r="CR47" s="411"/>
    </row>
    <row r="48" spans="1:96" ht="16">
      <c r="A48" s="616">
        <v>44805</v>
      </c>
      <c r="B48" s="624">
        <v>60000</v>
      </c>
      <c r="C48" s="622">
        <v>0.05</v>
      </c>
      <c r="D48" s="623">
        <v>0.1</v>
      </c>
      <c r="E48" s="291" t="s">
        <v>159</v>
      </c>
      <c r="F48" s="585">
        <f t="shared" si="124"/>
        <v>5900</v>
      </c>
      <c r="G48" s="414">
        <f t="shared" si="124"/>
        <v>5900</v>
      </c>
      <c r="H48" s="414">
        <f t="shared" si="124"/>
        <v>5900</v>
      </c>
      <c r="I48" s="414">
        <f t="shared" si="124"/>
        <v>5900</v>
      </c>
      <c r="J48" s="414">
        <f t="shared" si="124"/>
        <v>5900</v>
      </c>
      <c r="K48" s="414">
        <f t="shared" si="124"/>
        <v>5900</v>
      </c>
      <c r="L48" s="414">
        <f t="shared" si="124"/>
        <v>5900</v>
      </c>
      <c r="M48" s="414">
        <f t="shared" si="124"/>
        <v>5900</v>
      </c>
      <c r="N48" s="414">
        <f t="shared" si="124"/>
        <v>5900</v>
      </c>
      <c r="O48" s="414">
        <f t="shared" si="124"/>
        <v>5900</v>
      </c>
      <c r="P48" s="414">
        <f t="shared" si="124"/>
        <v>5900</v>
      </c>
      <c r="Q48" s="414">
        <f t="shared" si="124"/>
        <v>5900</v>
      </c>
      <c r="R48" s="411"/>
      <c r="S48" s="410">
        <f t="shared" si="125"/>
        <v>5900</v>
      </c>
      <c r="T48" s="410">
        <f t="shared" si="125"/>
        <v>5900</v>
      </c>
      <c r="U48" s="410">
        <f t="shared" si="125"/>
        <v>5900</v>
      </c>
      <c r="V48" s="410">
        <f t="shared" si="125"/>
        <v>5900</v>
      </c>
      <c r="W48" s="410">
        <f t="shared" si="125"/>
        <v>5900</v>
      </c>
      <c r="X48" s="410">
        <f t="shared" si="125"/>
        <v>5900</v>
      </c>
      <c r="Y48" s="410">
        <f t="shared" si="125"/>
        <v>5900</v>
      </c>
      <c r="Z48" s="410">
        <f t="shared" si="125"/>
        <v>5900</v>
      </c>
      <c r="AA48" s="410">
        <f t="shared" si="125"/>
        <v>5900</v>
      </c>
      <c r="AB48" s="410">
        <f t="shared" si="125"/>
        <v>5900</v>
      </c>
      <c r="AC48" s="410">
        <f t="shared" si="125"/>
        <v>5900</v>
      </c>
      <c r="AD48" s="410">
        <f t="shared" si="125"/>
        <v>5900</v>
      </c>
      <c r="AE48" s="411"/>
      <c r="AF48" s="410">
        <f ca="1">IF(AF$2&gt;=$A48,($B48/12)*(1+$B$5)+($C48*$D48*(Revenues!AD$35+Revenues!AD$50)),"")</f>
        <v>5925.5450000000001</v>
      </c>
      <c r="AG48" s="410">
        <f ca="1">IF(AG$2&gt;=$A48,($B48/12)*(1+$B$5)+($C48*$D48*(Revenues!AE$35+Revenues!AE$50)),"")</f>
        <v>5935.6850000000004</v>
      </c>
      <c r="AH48" s="410">
        <f ca="1">IF(AH$2&gt;=$A48,($B48/12)*(1+$B$5)+($C48*$D48*(Revenues!AF$35+Revenues!AF$50)),"")</f>
        <v>5935.6850000000004</v>
      </c>
      <c r="AI48" s="410">
        <f ca="1">IF(AI$2&gt;=$A48,($B48/12)*(1+$B$5)+($C48*$D48*(Revenues!AG$35+Revenues!AG$50)),"")</f>
        <v>5935.6850000000004</v>
      </c>
      <c r="AJ48" s="410">
        <f ca="1">IF(AJ$2&gt;=$A48,($B48/12)*(1+$B$5)+($C48*$D48*(Revenues!AH$35+Revenues!AH$50)),"")</f>
        <v>5945.8249999999998</v>
      </c>
      <c r="AK48" s="410">
        <f ca="1">IF(AK$2&gt;=$A48,($B48/12)*(1+$B$5)+($C48*$D48*(Revenues!AI$35+Revenues!AI$50)),"")</f>
        <v>5961.23</v>
      </c>
      <c r="AL48" s="410">
        <f ca="1">IF(AL$2&gt;=$A48,($B48/12)*(1+$B$5)+($C48*$D48*(Revenues!AJ$35+Revenues!AJ$50)),"")</f>
        <v>5961.23</v>
      </c>
      <c r="AM48" s="410">
        <f ca="1">IF(AM$2&gt;=$A48,($B48/12)*(1+$B$5)+($C48*$D48*(Revenues!AK$35+Revenues!AK$50)),"")</f>
        <v>5971.37</v>
      </c>
      <c r="AN48" s="410">
        <f ca="1">IF(AN$2&gt;=$A48,($B48/12)*(1+$B$5)+($C48*$D48*(Revenues!AL$35+Revenues!AL$50)),"")</f>
        <v>5986.7749999999996</v>
      </c>
      <c r="AO48" s="410">
        <f ca="1">IF(AO$2&gt;=$A48,($B48/12)*(1+$B$5)+($C48*$D48*(Revenues!AM$35+Revenues!AM$50)),"")</f>
        <v>5996.915</v>
      </c>
      <c r="AP48" s="410">
        <f ca="1">IF(AP$2&gt;=$A48,($B48/12)*(1+$B$5)+($C48*$D48*(Revenues!AN$35+Revenues!AN$50)),"")</f>
        <v>6012.32</v>
      </c>
      <c r="AQ48" s="410">
        <f ca="1">IF(AQ$2&gt;=$A48,($B48/12)*(1+$B$5)+($C48*$D48*(Revenues!AO$35+Revenues!AO$50)),"")</f>
        <v>6022.46</v>
      </c>
      <c r="AR48" s="411"/>
      <c r="AS48" s="410">
        <f ca="1">IF(AS$2&gt;=$A48,($B48/12)*(1+$B$5)+($C48*$D48*(Revenues!AP$35+Revenues!AP$50)),"")</f>
        <v>6037.8649999999998</v>
      </c>
      <c r="AT48" s="410">
        <f ca="1">IF(AT$2&gt;=$A48,($B48/12)*(1+$B$5)+($C48*$D48*(Revenues!AQ$35+Revenues!AQ$50)),"")</f>
        <v>6048.0050000000001</v>
      </c>
      <c r="AU48" s="410">
        <f ca="1">IF(AU$2&gt;=$A48,($B48/12)*(1+$B$5)+($C48*$D48*(Revenues!AR$35+Revenues!AR$50)),"")</f>
        <v>6073.55</v>
      </c>
      <c r="AV48" s="410">
        <f ca="1">IF(AV$2&gt;=$A48,($B48/12)*(1+$B$5)+($C48*$D48*(Revenues!AS$35+Revenues!AS$50)),"")</f>
        <v>6099.0950000000003</v>
      </c>
      <c r="AW48" s="410">
        <f ca="1">IF(AW$2&gt;=$A48,($B48/12)*(1+$B$5)+($C48*$D48*(Revenues!AT$35+Revenues!AT$50)),"")</f>
        <v>6124.64</v>
      </c>
      <c r="AX48" s="410">
        <f ca="1">IF(AX$2&gt;=$A48,($B48/12)*(1+$B$5)+($C48*$D48*(Revenues!AU$35+Revenues!AU$50)),"")</f>
        <v>6150.1850000000004</v>
      </c>
      <c r="AY48" s="410">
        <f ca="1">IF(AY$2&gt;=$A48,($B48/12)*(1+$B$5)+($C48*$D48*(Revenues!AV$35+Revenues!AV$50)),"")</f>
        <v>6175.7300000000005</v>
      </c>
      <c r="AZ48" s="410">
        <f ca="1">IF(AZ$2&gt;=$A48,($B48/12)*(1+$B$5)+($C48*$D48*(Revenues!AW$35+Revenues!AW$50)),"")</f>
        <v>6201.2749999999996</v>
      </c>
      <c r="BA48" s="410">
        <f ca="1">IF(BA$2&gt;=$A48,($B48/12)*(1+$B$5)+($C48*$D48*(Revenues!AX$35+Revenues!AX$50)),"")</f>
        <v>6226.82</v>
      </c>
      <c r="BB48" s="410">
        <f ca="1">IF(BB$2&gt;=$A48,($B48/12)*(1+$B$5)+($C48*$D48*(Revenues!AY$35+Revenues!AY$50)),"")</f>
        <v>6252.3649999999998</v>
      </c>
      <c r="BC48" s="410">
        <f ca="1">IF(BC$2&gt;=$A48,($B48/12)*(1+$B$5)+($C48*$D48*(Revenues!AZ$35+Revenues!AZ$50)),"")</f>
        <v>6277.91</v>
      </c>
      <c r="BD48" s="410">
        <f ca="1">IF(BD$2&gt;=$A48,($B48/12)*(1+$B$5)+($C48*$D48*(Revenues!BA$35+Revenues!BA$50)),"")</f>
        <v>6303.4549999999999</v>
      </c>
      <c r="BE48" s="411"/>
      <c r="BF48" s="410">
        <f ca="1">IF(BF$2&gt;=$A48,($B48/12)*(1+$B$5)+($C48*$D48*(Revenues!BB$35+Revenues!BB$50)),"")</f>
        <v>6329</v>
      </c>
      <c r="BG48" s="410">
        <f ca="1">IF(BG$2&gt;=$A48,($B48/12)*(1+$B$5)+($C48*$D48*(Revenues!BC$35+Revenues!BC$50)),"")</f>
        <v>6354.5450000000001</v>
      </c>
      <c r="BH48" s="410">
        <f ca="1">IF(BH$2&gt;=$A48,($B48/12)*(1+$B$5)+($C48*$D48*(Revenues!BD$35+Revenues!BD$50)),"")</f>
        <v>6380.09</v>
      </c>
      <c r="BI48" s="410">
        <f ca="1">IF(BI$2&gt;=$A48,($B48/12)*(1+$B$5)+($C48*$D48*(Revenues!BE$35+Revenues!BE$50)),"")</f>
        <v>6400.37</v>
      </c>
      <c r="BJ48" s="410">
        <f ca="1">IF(BJ$2&gt;=$A48,($B48/12)*(1+$B$5)+($C48*$D48*(Revenues!BF$35+Revenues!BF$50)),"")</f>
        <v>6415.7749999999996</v>
      </c>
      <c r="BK48" s="410">
        <f ca="1">IF(BK$2&gt;=$A48,($B48/12)*(1+$B$5)+($C48*$D48*(Revenues!BG$35+Revenues!BG$50)),"")</f>
        <v>6425.915</v>
      </c>
      <c r="BL48" s="410">
        <f ca="1">IF(BL$2&gt;=$A48,($B48/12)*(1+$B$5)+($C48*$D48*(Revenues!BH$35+Revenues!BH$50)),"")</f>
        <v>6461.6</v>
      </c>
      <c r="BM48" s="410">
        <f ca="1">IF(BM$2&gt;=$A48,($B48/12)*(1+$B$5)+($C48*$D48*(Revenues!BI$35+Revenues!BI$50)),"")</f>
        <v>6487.1450000000004</v>
      </c>
      <c r="BN48" s="410">
        <f ca="1">IF(BN$2&gt;=$A48,($B48/12)*(1+$B$5)+($C48*$D48*(Revenues!BJ$35+Revenues!BJ$50)),"")</f>
        <v>6522.83</v>
      </c>
      <c r="BO48" s="410">
        <f ca="1">IF(BO$2&gt;=$A48,($B48/12)*(1+$B$5)+($C48*$D48*(Revenues!BK$35+Revenues!BK$50)),"")</f>
        <v>6568.6549999999997</v>
      </c>
      <c r="BP48" s="410">
        <f ca="1">IF(BP$2&gt;=$A48,($B48/12)*(1+$B$5)+($C48*$D48*(Revenues!BL$35+Revenues!BL$50)),"")</f>
        <v>6619.7449999999999</v>
      </c>
      <c r="BQ48" s="410">
        <f ca="1">IF(BQ$2&gt;=$A48,($B48/12)*(1+$B$5)+($C48*$D48*(Revenues!BM$35+Revenues!BM$50)),"")</f>
        <v>6665.57</v>
      </c>
      <c r="BR48" s="411"/>
      <c r="BS48" s="410">
        <f ca="1">IF(BS$2&gt;=$A48,($B48/12)*(1+$B$5)+($C48*$D48*(Revenues!BN$35+Revenues!BN$50)),"")</f>
        <v>6726.8</v>
      </c>
      <c r="BT48" s="410">
        <f ca="1">IF(BT$2&gt;=$A48,($B48/12)*(1+$B$5)+($C48*$D48*(Revenues!BO$35+Revenues!BO$50)),"")</f>
        <v>6803.4350000000004</v>
      </c>
      <c r="BU48" s="410">
        <f ca="1">IF(BU$2&gt;=$A48,($B48/12)*(1+$B$5)+($C48*$D48*(Revenues!BP$35+Revenues!BP$50)),"")</f>
        <v>6890.21</v>
      </c>
      <c r="BV48" s="410">
        <f ca="1">IF(BV$2&gt;=$A48,($B48/12)*(1+$B$5)+($C48*$D48*(Revenues!BQ$35+Revenues!BQ$50)),"")</f>
        <v>6961.58</v>
      </c>
      <c r="BW48" s="410">
        <f ca="1">IF(BW$2&gt;=$A48,($B48/12)*(1+$B$5)+($C48*$D48*(Revenues!BR$35+Revenues!BR$50)),"")</f>
        <v>7032.9500000000007</v>
      </c>
      <c r="BX48" s="410">
        <f ca="1">IF(BX$2&gt;=$A48,($B48/12)*(1+$B$5)+($C48*$D48*(Revenues!BS$35+Revenues!BS$50)),"")</f>
        <v>7119.7250000000004</v>
      </c>
      <c r="BY48" s="410">
        <f ca="1">IF(BY$2&gt;=$A48,($B48/12)*(1+$B$5)+($C48*$D48*(Revenues!BT$35+Revenues!BT$50)),"")</f>
        <v>7216.64</v>
      </c>
      <c r="BZ48" s="410">
        <f ca="1">IF(BZ$2&gt;=$A48,($B48/12)*(1+$B$5)+($C48*$D48*(Revenues!BU$35+Revenues!BU$50)),"")</f>
        <v>7339.1</v>
      </c>
      <c r="CA48" s="410">
        <f ca="1">IF(CA$2&gt;=$A48,($B48/12)*(1+$B$5)+($C48*$D48*(Revenues!BV$35+Revenues!BV$50)),"")</f>
        <v>7476.9650000000001</v>
      </c>
      <c r="CB48" s="410">
        <f ca="1">IF(CB$2&gt;=$A48,($B48/12)*(1+$B$5)+($C48*$D48*(Revenues!BW$35+Revenues!BW$50)),"")</f>
        <v>7609.5650000000005</v>
      </c>
      <c r="CC48" s="410">
        <f ca="1">IF(CC$2&gt;=$A48,($B48/12)*(1+$B$5)+($C48*$D48*(Revenues!BX$35+Revenues!BX$50)),"")</f>
        <v>7757.5700000000006</v>
      </c>
      <c r="CD48" s="410">
        <f ca="1">IF(CD$2&gt;=$A48,($B48/12)*(1+$B$5)+($C48*$D48*(Revenues!BY$35+Revenues!BY$50)),"")</f>
        <v>7915.7150000000001</v>
      </c>
      <c r="CE48" s="411"/>
      <c r="CF48" s="410">
        <f ca="1">IF(CF$2&gt;=$A48,($B48/12)*(1+$B$5)+($C48*$D48*(Revenues!BZ$35+Revenues!BZ$50)),"")</f>
        <v>8084</v>
      </c>
      <c r="CG48" s="410">
        <f ca="1">IF(CG$2&gt;=$A48,($B48/12)*(1+$B$5)+($C48*$D48*(Revenues!CA$35+Revenues!CA$50)),"")</f>
        <v>8267.69</v>
      </c>
      <c r="CH48" s="410">
        <f ca="1">IF(CH$2&gt;=$A48,($B48/12)*(1+$B$5)+($C48*$D48*(Revenues!CB$35+Revenues!CB$50)),"")</f>
        <v>8476.9250000000011</v>
      </c>
      <c r="CI48" s="410">
        <f ca="1">IF(CI$2&gt;=$A48,($B48/12)*(1+$B$5)+($C48*$D48*(Revenues!CC$35+Revenues!CC$50)),"")</f>
        <v>8696.3000000000011</v>
      </c>
      <c r="CJ48" s="410">
        <f ca="1">IF(CJ$2&gt;=$A48,($B48/12)*(1+$B$5)+($C48*$D48*(Revenues!CD$35+Revenues!CD$50)),"")</f>
        <v>8941.2200000000012</v>
      </c>
      <c r="CK48" s="410">
        <f ca="1">IF(CK$2&gt;=$A48,($B48/12)*(1+$B$5)+($C48*$D48*(Revenues!CE$35+Revenues!CE$50)),"")</f>
        <v>9196.2800000000007</v>
      </c>
      <c r="CL48" s="410">
        <f ca="1">IF(CL$2&gt;=$A48,($B48/12)*(1+$B$5)+($C48*$D48*(Revenues!CF$35+Revenues!CF$50)),"")</f>
        <v>9492.2900000000009</v>
      </c>
      <c r="CM48" s="410">
        <f ca="1">IF(CM$2&gt;=$A48,($B48/12)*(1+$B$5)+($C48*$D48*(Revenues!CG$35+Revenues!CG$50)),"")</f>
        <v>9808.5800000000017</v>
      </c>
      <c r="CN48" s="410">
        <f ca="1">IF(CN$2&gt;=$A48,($B48/12)*(1+$B$5)+($C48*$D48*(Revenues!CH$35+Revenues!CH$50)),"")</f>
        <v>10165.82</v>
      </c>
      <c r="CO48" s="410">
        <f ca="1">IF(CO$2&gt;=$A48,($B48/12)*(1+$B$5)+($C48*$D48*(Revenues!CI$35+Revenues!CI$50)),"")</f>
        <v>10553.48</v>
      </c>
      <c r="CP48" s="410">
        <f ca="1">IF(CP$2&gt;=$A48,($B48/12)*(1+$B$5)+($C48*$D48*(Revenues!CJ$35+Revenues!CJ$50)),"")</f>
        <v>10982.09</v>
      </c>
      <c r="CQ48" s="410">
        <f ca="1">IF(CQ$2&gt;=$A48,($B48/12)*(1+$B$5)+($C48*$D48*(Revenues!CK$35+Revenues!CK$50)),"")</f>
        <v>11446.385000000002</v>
      </c>
      <c r="CR48" s="411"/>
    </row>
    <row r="49" spans="1:96" ht="16">
      <c r="A49" s="616">
        <v>44866</v>
      </c>
      <c r="B49" s="624">
        <v>60000</v>
      </c>
      <c r="C49" s="622">
        <v>0.05</v>
      </c>
      <c r="D49" s="623">
        <v>0.1</v>
      </c>
      <c r="E49" s="291" t="s">
        <v>159</v>
      </c>
      <c r="F49" s="585">
        <f t="shared" si="124"/>
        <v>5900</v>
      </c>
      <c r="G49" s="414">
        <f t="shared" si="124"/>
        <v>5900</v>
      </c>
      <c r="H49" s="414">
        <f t="shared" si="124"/>
        <v>5900</v>
      </c>
      <c r="I49" s="414">
        <f t="shared" si="124"/>
        <v>5900</v>
      </c>
      <c r="J49" s="414">
        <f t="shared" si="124"/>
        <v>5900</v>
      </c>
      <c r="K49" s="414">
        <f t="shared" si="124"/>
        <v>5900</v>
      </c>
      <c r="L49" s="414">
        <f t="shared" si="124"/>
        <v>5900</v>
      </c>
      <c r="M49" s="414">
        <f t="shared" si="124"/>
        <v>5900</v>
      </c>
      <c r="N49" s="414">
        <f t="shared" si="124"/>
        <v>5900</v>
      </c>
      <c r="O49" s="414">
        <f t="shared" si="124"/>
        <v>5900</v>
      </c>
      <c r="P49" s="414">
        <f t="shared" si="124"/>
        <v>5900</v>
      </c>
      <c r="Q49" s="414">
        <f t="shared" si="124"/>
        <v>5900</v>
      </c>
      <c r="R49" s="411"/>
      <c r="S49" s="410">
        <f t="shared" si="125"/>
        <v>5900</v>
      </c>
      <c r="T49" s="410">
        <f t="shared" si="125"/>
        <v>5900</v>
      </c>
      <c r="U49" s="410">
        <f t="shared" si="125"/>
        <v>5900</v>
      </c>
      <c r="V49" s="410">
        <f t="shared" si="125"/>
        <v>5900</v>
      </c>
      <c r="W49" s="410">
        <f t="shared" si="125"/>
        <v>5900</v>
      </c>
      <c r="X49" s="410">
        <f t="shared" si="125"/>
        <v>5900</v>
      </c>
      <c r="Y49" s="410">
        <f t="shared" si="125"/>
        <v>5900</v>
      </c>
      <c r="Z49" s="410">
        <f t="shared" si="125"/>
        <v>5900</v>
      </c>
      <c r="AA49" s="410">
        <f t="shared" si="125"/>
        <v>5900</v>
      </c>
      <c r="AB49" s="410">
        <f t="shared" si="125"/>
        <v>5900</v>
      </c>
      <c r="AC49" s="410">
        <f t="shared" si="125"/>
        <v>5900</v>
      </c>
      <c r="AD49" s="410">
        <f t="shared" si="125"/>
        <v>5900</v>
      </c>
      <c r="AE49" s="411"/>
      <c r="AF49" s="410">
        <f ca="1">IF(AF$2&gt;=$A49,($B49/12)*(1+$B$5)+($C49*$D49*(Revenues!AD$35+Revenues!AD$50)),"")</f>
        <v>5925.5450000000001</v>
      </c>
      <c r="AG49" s="410">
        <f ca="1">IF(AG$2&gt;=$A49,($B49/12)*(1+$B$5)+($C49*$D49*(Revenues!AE$35+Revenues!AE$50)),"")</f>
        <v>5935.6850000000004</v>
      </c>
      <c r="AH49" s="410">
        <f ca="1">IF(AH$2&gt;=$A49,($B49/12)*(1+$B$5)+($C49*$D49*(Revenues!AF$35+Revenues!AF$50)),"")</f>
        <v>5935.6850000000004</v>
      </c>
      <c r="AI49" s="410">
        <f ca="1">IF(AI$2&gt;=$A49,($B49/12)*(1+$B$5)+($C49*$D49*(Revenues!AG$35+Revenues!AG$50)),"")</f>
        <v>5935.6850000000004</v>
      </c>
      <c r="AJ49" s="410">
        <f ca="1">IF(AJ$2&gt;=$A49,($B49/12)*(1+$B$5)+($C49*$D49*(Revenues!AH$35+Revenues!AH$50)),"")</f>
        <v>5945.8249999999998</v>
      </c>
      <c r="AK49" s="410">
        <f ca="1">IF(AK$2&gt;=$A49,($B49/12)*(1+$B$5)+($C49*$D49*(Revenues!AI$35+Revenues!AI$50)),"")</f>
        <v>5961.23</v>
      </c>
      <c r="AL49" s="410">
        <f ca="1">IF(AL$2&gt;=$A49,($B49/12)*(1+$B$5)+($C49*$D49*(Revenues!AJ$35+Revenues!AJ$50)),"")</f>
        <v>5961.23</v>
      </c>
      <c r="AM49" s="410">
        <f ca="1">IF(AM$2&gt;=$A49,($B49/12)*(1+$B$5)+($C49*$D49*(Revenues!AK$35+Revenues!AK$50)),"")</f>
        <v>5971.37</v>
      </c>
      <c r="AN49" s="410">
        <f ca="1">IF(AN$2&gt;=$A49,($B49/12)*(1+$B$5)+($C49*$D49*(Revenues!AL$35+Revenues!AL$50)),"")</f>
        <v>5986.7749999999996</v>
      </c>
      <c r="AO49" s="410">
        <f ca="1">IF(AO$2&gt;=$A49,($B49/12)*(1+$B$5)+($C49*$D49*(Revenues!AM$35+Revenues!AM$50)),"")</f>
        <v>5996.915</v>
      </c>
      <c r="AP49" s="410">
        <f ca="1">IF(AP$2&gt;=$A49,($B49/12)*(1+$B$5)+($C49*$D49*(Revenues!AN$35+Revenues!AN$50)),"")</f>
        <v>6012.32</v>
      </c>
      <c r="AQ49" s="410">
        <f ca="1">IF(AQ$2&gt;=$A49,($B49/12)*(1+$B$5)+($C49*$D49*(Revenues!AO$35+Revenues!AO$50)),"")</f>
        <v>6022.46</v>
      </c>
      <c r="AR49" s="411"/>
      <c r="AS49" s="410">
        <f ca="1">IF(AS$2&gt;=$A49,($B49/12)*(1+$B$5)+($C49*$D49*(Revenues!AP$35+Revenues!AP$50)),"")</f>
        <v>6037.8649999999998</v>
      </c>
      <c r="AT49" s="410">
        <f ca="1">IF(AT$2&gt;=$A49,($B49/12)*(1+$B$5)+($C49*$D49*(Revenues!AQ$35+Revenues!AQ$50)),"")</f>
        <v>6048.0050000000001</v>
      </c>
      <c r="AU49" s="410">
        <f ca="1">IF(AU$2&gt;=$A49,($B49/12)*(1+$B$5)+($C49*$D49*(Revenues!AR$35+Revenues!AR$50)),"")</f>
        <v>6073.55</v>
      </c>
      <c r="AV49" s="410">
        <f ca="1">IF(AV$2&gt;=$A49,($B49/12)*(1+$B$5)+($C49*$D49*(Revenues!AS$35+Revenues!AS$50)),"")</f>
        <v>6099.0950000000003</v>
      </c>
      <c r="AW49" s="410">
        <f ca="1">IF(AW$2&gt;=$A49,($B49/12)*(1+$B$5)+($C49*$D49*(Revenues!AT$35+Revenues!AT$50)),"")</f>
        <v>6124.64</v>
      </c>
      <c r="AX49" s="410">
        <f ca="1">IF(AX$2&gt;=$A49,($B49/12)*(1+$B$5)+($C49*$D49*(Revenues!AU$35+Revenues!AU$50)),"")</f>
        <v>6150.1850000000004</v>
      </c>
      <c r="AY49" s="410">
        <f ca="1">IF(AY$2&gt;=$A49,($B49/12)*(1+$B$5)+($C49*$D49*(Revenues!AV$35+Revenues!AV$50)),"")</f>
        <v>6175.7300000000005</v>
      </c>
      <c r="AZ49" s="410">
        <f ca="1">IF(AZ$2&gt;=$A49,($B49/12)*(1+$B$5)+($C49*$D49*(Revenues!AW$35+Revenues!AW$50)),"")</f>
        <v>6201.2749999999996</v>
      </c>
      <c r="BA49" s="410">
        <f ca="1">IF(BA$2&gt;=$A49,($B49/12)*(1+$B$5)+($C49*$D49*(Revenues!AX$35+Revenues!AX$50)),"")</f>
        <v>6226.82</v>
      </c>
      <c r="BB49" s="410">
        <f ca="1">IF(BB$2&gt;=$A49,($B49/12)*(1+$B$5)+($C49*$D49*(Revenues!AY$35+Revenues!AY$50)),"")</f>
        <v>6252.3649999999998</v>
      </c>
      <c r="BC49" s="410">
        <f ca="1">IF(BC$2&gt;=$A49,($B49/12)*(1+$B$5)+($C49*$D49*(Revenues!AZ$35+Revenues!AZ$50)),"")</f>
        <v>6277.91</v>
      </c>
      <c r="BD49" s="410">
        <f ca="1">IF(BD$2&gt;=$A49,($B49/12)*(1+$B$5)+($C49*$D49*(Revenues!BA$35+Revenues!BA$50)),"")</f>
        <v>6303.4549999999999</v>
      </c>
      <c r="BE49" s="411"/>
      <c r="BF49" s="410">
        <f ca="1">IF(BF$2&gt;=$A49,($B49/12)*(1+$B$5)+($C49*$D49*(Revenues!BB$35+Revenues!BB$50)),"")</f>
        <v>6329</v>
      </c>
      <c r="BG49" s="410">
        <f ca="1">IF(BG$2&gt;=$A49,($B49/12)*(1+$B$5)+($C49*$D49*(Revenues!BC$35+Revenues!BC$50)),"")</f>
        <v>6354.5450000000001</v>
      </c>
      <c r="BH49" s="410">
        <f ca="1">IF(BH$2&gt;=$A49,($B49/12)*(1+$B$5)+($C49*$D49*(Revenues!BD$35+Revenues!BD$50)),"")</f>
        <v>6380.09</v>
      </c>
      <c r="BI49" s="410">
        <f ca="1">IF(BI$2&gt;=$A49,($B49/12)*(1+$B$5)+($C49*$D49*(Revenues!BE$35+Revenues!BE$50)),"")</f>
        <v>6400.37</v>
      </c>
      <c r="BJ49" s="410">
        <f ca="1">IF(BJ$2&gt;=$A49,($B49/12)*(1+$B$5)+($C49*$D49*(Revenues!BF$35+Revenues!BF$50)),"")</f>
        <v>6415.7749999999996</v>
      </c>
      <c r="BK49" s="410">
        <f ca="1">IF(BK$2&gt;=$A49,($B49/12)*(1+$B$5)+($C49*$D49*(Revenues!BG$35+Revenues!BG$50)),"")</f>
        <v>6425.915</v>
      </c>
      <c r="BL49" s="410">
        <f ca="1">IF(BL$2&gt;=$A49,($B49/12)*(1+$B$5)+($C49*$D49*(Revenues!BH$35+Revenues!BH$50)),"")</f>
        <v>6461.6</v>
      </c>
      <c r="BM49" s="410">
        <f ca="1">IF(BM$2&gt;=$A49,($B49/12)*(1+$B$5)+($C49*$D49*(Revenues!BI$35+Revenues!BI$50)),"")</f>
        <v>6487.1450000000004</v>
      </c>
      <c r="BN49" s="410">
        <f ca="1">IF(BN$2&gt;=$A49,($B49/12)*(1+$B$5)+($C49*$D49*(Revenues!BJ$35+Revenues!BJ$50)),"")</f>
        <v>6522.83</v>
      </c>
      <c r="BO49" s="410">
        <f ca="1">IF(BO$2&gt;=$A49,($B49/12)*(1+$B$5)+($C49*$D49*(Revenues!BK$35+Revenues!BK$50)),"")</f>
        <v>6568.6549999999997</v>
      </c>
      <c r="BP49" s="410">
        <f ca="1">IF(BP$2&gt;=$A49,($B49/12)*(1+$B$5)+($C49*$D49*(Revenues!BL$35+Revenues!BL$50)),"")</f>
        <v>6619.7449999999999</v>
      </c>
      <c r="BQ49" s="410">
        <f ca="1">IF(BQ$2&gt;=$A49,($B49/12)*(1+$B$5)+($C49*$D49*(Revenues!BM$35+Revenues!BM$50)),"")</f>
        <v>6665.57</v>
      </c>
      <c r="BR49" s="411"/>
      <c r="BS49" s="410">
        <f ca="1">IF(BS$2&gt;=$A49,($B49/12)*(1+$B$5)+($C49*$D49*(Revenues!BN$35+Revenues!BN$50)),"")</f>
        <v>6726.8</v>
      </c>
      <c r="BT49" s="410">
        <f ca="1">IF(BT$2&gt;=$A49,($B49/12)*(1+$B$5)+($C49*$D49*(Revenues!BO$35+Revenues!BO$50)),"")</f>
        <v>6803.4350000000004</v>
      </c>
      <c r="BU49" s="410">
        <f ca="1">IF(BU$2&gt;=$A49,($B49/12)*(1+$B$5)+($C49*$D49*(Revenues!BP$35+Revenues!BP$50)),"")</f>
        <v>6890.21</v>
      </c>
      <c r="BV49" s="410">
        <f ca="1">IF(BV$2&gt;=$A49,($B49/12)*(1+$B$5)+($C49*$D49*(Revenues!BQ$35+Revenues!BQ$50)),"")</f>
        <v>6961.58</v>
      </c>
      <c r="BW49" s="410">
        <f ca="1">IF(BW$2&gt;=$A49,($B49/12)*(1+$B$5)+($C49*$D49*(Revenues!BR$35+Revenues!BR$50)),"")</f>
        <v>7032.9500000000007</v>
      </c>
      <c r="BX49" s="410">
        <f ca="1">IF(BX$2&gt;=$A49,($B49/12)*(1+$B$5)+($C49*$D49*(Revenues!BS$35+Revenues!BS$50)),"")</f>
        <v>7119.7250000000004</v>
      </c>
      <c r="BY49" s="410">
        <f ca="1">IF(BY$2&gt;=$A49,($B49/12)*(1+$B$5)+($C49*$D49*(Revenues!BT$35+Revenues!BT$50)),"")</f>
        <v>7216.64</v>
      </c>
      <c r="BZ49" s="410">
        <f ca="1">IF(BZ$2&gt;=$A49,($B49/12)*(1+$B$5)+($C49*$D49*(Revenues!BU$35+Revenues!BU$50)),"")</f>
        <v>7339.1</v>
      </c>
      <c r="CA49" s="410">
        <f ca="1">IF(CA$2&gt;=$A49,($B49/12)*(1+$B$5)+($C49*$D49*(Revenues!BV$35+Revenues!BV$50)),"")</f>
        <v>7476.9650000000001</v>
      </c>
      <c r="CB49" s="410">
        <f ca="1">IF(CB$2&gt;=$A49,($B49/12)*(1+$B$5)+($C49*$D49*(Revenues!BW$35+Revenues!BW$50)),"")</f>
        <v>7609.5650000000005</v>
      </c>
      <c r="CC49" s="410">
        <f ca="1">IF(CC$2&gt;=$A49,($B49/12)*(1+$B$5)+($C49*$D49*(Revenues!BX$35+Revenues!BX$50)),"")</f>
        <v>7757.5700000000006</v>
      </c>
      <c r="CD49" s="410">
        <f ca="1">IF(CD$2&gt;=$A49,($B49/12)*(1+$B$5)+($C49*$D49*(Revenues!BY$35+Revenues!BY$50)),"")</f>
        <v>7915.7150000000001</v>
      </c>
      <c r="CE49" s="411"/>
      <c r="CF49" s="410">
        <f ca="1">IF(CF$2&gt;=$A49,($B49/12)*(1+$B$5)+($C49*$D49*(Revenues!BZ$35+Revenues!BZ$50)),"")</f>
        <v>8084</v>
      </c>
      <c r="CG49" s="410">
        <f ca="1">IF(CG$2&gt;=$A49,($B49/12)*(1+$B$5)+($C49*$D49*(Revenues!CA$35+Revenues!CA$50)),"")</f>
        <v>8267.69</v>
      </c>
      <c r="CH49" s="410">
        <f ca="1">IF(CH$2&gt;=$A49,($B49/12)*(1+$B$5)+($C49*$D49*(Revenues!CB$35+Revenues!CB$50)),"")</f>
        <v>8476.9250000000011</v>
      </c>
      <c r="CI49" s="410">
        <f ca="1">IF(CI$2&gt;=$A49,($B49/12)*(1+$B$5)+($C49*$D49*(Revenues!CC$35+Revenues!CC$50)),"")</f>
        <v>8696.3000000000011</v>
      </c>
      <c r="CJ49" s="410">
        <f ca="1">IF(CJ$2&gt;=$A49,($B49/12)*(1+$B$5)+($C49*$D49*(Revenues!CD$35+Revenues!CD$50)),"")</f>
        <v>8941.2200000000012</v>
      </c>
      <c r="CK49" s="410">
        <f ca="1">IF(CK$2&gt;=$A49,($B49/12)*(1+$B$5)+($C49*$D49*(Revenues!CE$35+Revenues!CE$50)),"")</f>
        <v>9196.2800000000007</v>
      </c>
      <c r="CL49" s="410">
        <f ca="1">IF(CL$2&gt;=$A49,($B49/12)*(1+$B$5)+($C49*$D49*(Revenues!CF$35+Revenues!CF$50)),"")</f>
        <v>9492.2900000000009</v>
      </c>
      <c r="CM49" s="410">
        <f ca="1">IF(CM$2&gt;=$A49,($B49/12)*(1+$B$5)+($C49*$D49*(Revenues!CG$35+Revenues!CG$50)),"")</f>
        <v>9808.5800000000017</v>
      </c>
      <c r="CN49" s="410">
        <f ca="1">IF(CN$2&gt;=$A49,($B49/12)*(1+$B$5)+($C49*$D49*(Revenues!CH$35+Revenues!CH$50)),"")</f>
        <v>10165.82</v>
      </c>
      <c r="CO49" s="410">
        <f ca="1">IF(CO$2&gt;=$A49,($B49/12)*(1+$B$5)+($C49*$D49*(Revenues!CI$35+Revenues!CI$50)),"")</f>
        <v>10553.48</v>
      </c>
      <c r="CP49" s="410">
        <f ca="1">IF(CP$2&gt;=$A49,($B49/12)*(1+$B$5)+($C49*$D49*(Revenues!CJ$35+Revenues!CJ$50)),"")</f>
        <v>10982.09</v>
      </c>
      <c r="CQ49" s="410">
        <f ca="1">IF(CQ$2&gt;=$A49,($B49/12)*(1+$B$5)+($C49*$D49*(Revenues!CK$35+Revenues!CK$50)),"")</f>
        <v>11446.385000000002</v>
      </c>
      <c r="CR49" s="411"/>
    </row>
    <row r="50" spans="1:96" ht="16">
      <c r="A50" s="616">
        <v>45017</v>
      </c>
      <c r="B50" s="624">
        <v>60000</v>
      </c>
      <c r="C50" s="625">
        <v>0.05</v>
      </c>
      <c r="D50" s="623">
        <v>0.1</v>
      </c>
      <c r="E50" s="291" t="s">
        <v>159</v>
      </c>
      <c r="F50" s="585">
        <f t="shared" si="124"/>
        <v>5900</v>
      </c>
      <c r="G50" s="414">
        <f t="shared" si="124"/>
        <v>5900</v>
      </c>
      <c r="H50" s="414">
        <f t="shared" si="124"/>
        <v>5900</v>
      </c>
      <c r="I50" s="414">
        <f t="shared" si="124"/>
        <v>5900</v>
      </c>
      <c r="J50" s="414">
        <f t="shared" si="124"/>
        <v>5900</v>
      </c>
      <c r="K50" s="414">
        <f t="shared" si="124"/>
        <v>5900</v>
      </c>
      <c r="L50" s="414">
        <f t="shared" si="124"/>
        <v>5900</v>
      </c>
      <c r="M50" s="414">
        <f t="shared" si="124"/>
        <v>5900</v>
      </c>
      <c r="N50" s="414">
        <f t="shared" si="124"/>
        <v>5900</v>
      </c>
      <c r="O50" s="414">
        <f t="shared" si="124"/>
        <v>5900</v>
      </c>
      <c r="P50" s="414">
        <f t="shared" si="124"/>
        <v>5900</v>
      </c>
      <c r="Q50" s="414">
        <f t="shared" si="124"/>
        <v>5900</v>
      </c>
      <c r="R50" s="411"/>
      <c r="S50" s="410">
        <f t="shared" si="125"/>
        <v>5900</v>
      </c>
      <c r="T50" s="410">
        <f t="shared" si="125"/>
        <v>5900</v>
      </c>
      <c r="U50" s="410">
        <f t="shared" si="125"/>
        <v>5900</v>
      </c>
      <c r="V50" s="410">
        <f t="shared" si="125"/>
        <v>5900</v>
      </c>
      <c r="W50" s="410">
        <f t="shared" si="125"/>
        <v>5900</v>
      </c>
      <c r="X50" s="410">
        <f t="shared" si="125"/>
        <v>5900</v>
      </c>
      <c r="Y50" s="410">
        <f t="shared" si="125"/>
        <v>5900</v>
      </c>
      <c r="Z50" s="410">
        <f t="shared" si="125"/>
        <v>5900</v>
      </c>
      <c r="AA50" s="410">
        <f t="shared" si="125"/>
        <v>5900</v>
      </c>
      <c r="AB50" s="410">
        <f t="shared" si="125"/>
        <v>5900</v>
      </c>
      <c r="AC50" s="410">
        <f t="shared" si="125"/>
        <v>5900</v>
      </c>
      <c r="AD50" s="410">
        <f t="shared" si="125"/>
        <v>5900</v>
      </c>
      <c r="AE50" s="411"/>
      <c r="AF50" s="410">
        <f ca="1">IF(AF$2&gt;=$A50,($B50/12)*(1+$B$5)+($C50*$D50*(Revenues!AD$35+Revenues!AD$50)),"")</f>
        <v>5925.5450000000001</v>
      </c>
      <c r="AG50" s="410">
        <f ca="1">IF(AG$2&gt;=$A50,($B50/12)*(1+$B$5)+($C50*$D50*(Revenues!AE$35+Revenues!AE$50)),"")</f>
        <v>5935.6850000000004</v>
      </c>
      <c r="AH50" s="410">
        <f ca="1">IF(AH$2&gt;=$A50,($B50/12)*(1+$B$5)+($C50*$D50*(Revenues!AF$35+Revenues!AF$50)),"")</f>
        <v>5935.6850000000004</v>
      </c>
      <c r="AI50" s="410">
        <f ca="1">IF(AI$2&gt;=$A50,($B50/12)*(1+$B$5)+($C50*$D50*(Revenues!AG$35+Revenues!AG$50)),"")</f>
        <v>5935.6850000000004</v>
      </c>
      <c r="AJ50" s="410">
        <f ca="1">IF(AJ$2&gt;=$A50,($B50/12)*(1+$B$5)+($C50*$D50*(Revenues!AH$35+Revenues!AH$50)),"")</f>
        <v>5945.8249999999998</v>
      </c>
      <c r="AK50" s="410">
        <f ca="1">IF(AK$2&gt;=$A50,($B50/12)*(1+$B$5)+($C50*$D50*(Revenues!AI$35+Revenues!AI$50)),"")</f>
        <v>5961.23</v>
      </c>
      <c r="AL50" s="410">
        <f ca="1">IF(AL$2&gt;=$A50,($B50/12)*(1+$B$5)+($C50*$D50*(Revenues!AJ$35+Revenues!AJ$50)),"")</f>
        <v>5961.23</v>
      </c>
      <c r="AM50" s="410">
        <f ca="1">IF(AM$2&gt;=$A50,($B50/12)*(1+$B$5)+($C50*$D50*(Revenues!AK$35+Revenues!AK$50)),"")</f>
        <v>5971.37</v>
      </c>
      <c r="AN50" s="410">
        <f ca="1">IF(AN$2&gt;=$A50,($B50/12)*(1+$B$5)+($C50*$D50*(Revenues!AL$35+Revenues!AL$50)),"")</f>
        <v>5986.7749999999996</v>
      </c>
      <c r="AO50" s="410">
        <f ca="1">IF(AO$2&gt;=$A50,($B50/12)*(1+$B$5)+($C50*$D50*(Revenues!AM$35+Revenues!AM$50)),"")</f>
        <v>5996.915</v>
      </c>
      <c r="AP50" s="410">
        <f ca="1">IF(AP$2&gt;=$A50,($B50/12)*(1+$B$5)+($C50*$D50*(Revenues!AN$35+Revenues!AN$50)),"")</f>
        <v>6012.32</v>
      </c>
      <c r="AQ50" s="410">
        <f ca="1">IF(AQ$2&gt;=$A50,($B50/12)*(1+$B$5)+($C50*$D50*(Revenues!AO$35+Revenues!AO$50)),"")</f>
        <v>6022.46</v>
      </c>
      <c r="AR50" s="411"/>
      <c r="AS50" s="410">
        <f ca="1">IF(AS$2&gt;=$A50,($B50/12)*(1+$B$5)+($C50*$D50*(Revenues!AP$35+Revenues!AP$50)),"")</f>
        <v>6037.8649999999998</v>
      </c>
      <c r="AT50" s="410">
        <f ca="1">IF(AT$2&gt;=$A50,($B50/12)*(1+$B$5)+($C50*$D50*(Revenues!AQ$35+Revenues!AQ$50)),"")</f>
        <v>6048.0050000000001</v>
      </c>
      <c r="AU50" s="410">
        <f ca="1">IF(AU$2&gt;=$A50,($B50/12)*(1+$B$5)+($C50*$D50*(Revenues!AR$35+Revenues!AR$50)),"")</f>
        <v>6073.55</v>
      </c>
      <c r="AV50" s="410">
        <f ca="1">IF(AV$2&gt;=$A50,($B50/12)*(1+$B$5)+($C50*$D50*(Revenues!AS$35+Revenues!AS$50)),"")</f>
        <v>6099.0950000000003</v>
      </c>
      <c r="AW50" s="410">
        <f ca="1">IF(AW$2&gt;=$A50,($B50/12)*(1+$B$5)+($C50*$D50*(Revenues!AT$35+Revenues!AT$50)),"")</f>
        <v>6124.64</v>
      </c>
      <c r="AX50" s="410">
        <f ca="1">IF(AX$2&gt;=$A50,($B50/12)*(1+$B$5)+($C50*$D50*(Revenues!AU$35+Revenues!AU$50)),"")</f>
        <v>6150.1850000000004</v>
      </c>
      <c r="AY50" s="410">
        <f ca="1">IF(AY$2&gt;=$A50,($B50/12)*(1+$B$5)+($C50*$D50*(Revenues!AV$35+Revenues!AV$50)),"")</f>
        <v>6175.7300000000005</v>
      </c>
      <c r="AZ50" s="410">
        <f ca="1">IF(AZ$2&gt;=$A50,($B50/12)*(1+$B$5)+($C50*$D50*(Revenues!AW$35+Revenues!AW$50)),"")</f>
        <v>6201.2749999999996</v>
      </c>
      <c r="BA50" s="410">
        <f ca="1">IF(BA$2&gt;=$A50,($B50/12)*(1+$B$5)+($C50*$D50*(Revenues!AX$35+Revenues!AX$50)),"")</f>
        <v>6226.82</v>
      </c>
      <c r="BB50" s="410">
        <f ca="1">IF(BB$2&gt;=$A50,($B50/12)*(1+$B$5)+($C50*$D50*(Revenues!AY$35+Revenues!AY$50)),"")</f>
        <v>6252.3649999999998</v>
      </c>
      <c r="BC50" s="410">
        <f ca="1">IF(BC$2&gt;=$A50,($B50/12)*(1+$B$5)+($C50*$D50*(Revenues!AZ$35+Revenues!AZ$50)),"")</f>
        <v>6277.91</v>
      </c>
      <c r="BD50" s="410">
        <f ca="1">IF(BD$2&gt;=$A50,($B50/12)*(1+$B$5)+($C50*$D50*(Revenues!BA$35+Revenues!BA$50)),"")</f>
        <v>6303.4549999999999</v>
      </c>
      <c r="BE50" s="411"/>
      <c r="BF50" s="410">
        <f ca="1">IF(BF$2&gt;=$A50,($B50/12)*(1+$B$5)+($C50*$D50*(Revenues!BB$35+Revenues!BB$50)),"")</f>
        <v>6329</v>
      </c>
      <c r="BG50" s="410">
        <f ca="1">IF(BG$2&gt;=$A50,($B50/12)*(1+$B$5)+($C50*$D50*(Revenues!BC$35+Revenues!BC$50)),"")</f>
        <v>6354.5450000000001</v>
      </c>
      <c r="BH50" s="410">
        <f ca="1">IF(BH$2&gt;=$A50,($B50/12)*(1+$B$5)+($C50*$D50*(Revenues!BD$35+Revenues!BD$50)),"")</f>
        <v>6380.09</v>
      </c>
      <c r="BI50" s="410">
        <f ca="1">IF(BI$2&gt;=$A50,($B50/12)*(1+$B$5)+($C50*$D50*(Revenues!BE$35+Revenues!BE$50)),"")</f>
        <v>6400.37</v>
      </c>
      <c r="BJ50" s="410">
        <f ca="1">IF(BJ$2&gt;=$A50,($B50/12)*(1+$B$5)+($C50*$D50*(Revenues!BF$35+Revenues!BF$50)),"")</f>
        <v>6415.7749999999996</v>
      </c>
      <c r="BK50" s="410">
        <f ca="1">IF(BK$2&gt;=$A50,($B50/12)*(1+$B$5)+($C50*$D50*(Revenues!BG$35+Revenues!BG$50)),"")</f>
        <v>6425.915</v>
      </c>
      <c r="BL50" s="410">
        <f ca="1">IF(BL$2&gt;=$A50,($B50/12)*(1+$B$5)+($C50*$D50*(Revenues!BH$35+Revenues!BH$50)),"")</f>
        <v>6461.6</v>
      </c>
      <c r="BM50" s="410">
        <f ca="1">IF(BM$2&gt;=$A50,($B50/12)*(1+$B$5)+($C50*$D50*(Revenues!BI$35+Revenues!BI$50)),"")</f>
        <v>6487.1450000000004</v>
      </c>
      <c r="BN50" s="410">
        <f ca="1">IF(BN$2&gt;=$A50,($B50/12)*(1+$B$5)+($C50*$D50*(Revenues!BJ$35+Revenues!BJ$50)),"")</f>
        <v>6522.83</v>
      </c>
      <c r="BO50" s="410">
        <f ca="1">IF(BO$2&gt;=$A50,($B50/12)*(1+$B$5)+($C50*$D50*(Revenues!BK$35+Revenues!BK$50)),"")</f>
        <v>6568.6549999999997</v>
      </c>
      <c r="BP50" s="410">
        <f ca="1">IF(BP$2&gt;=$A50,($B50/12)*(1+$B$5)+($C50*$D50*(Revenues!BL$35+Revenues!BL$50)),"")</f>
        <v>6619.7449999999999</v>
      </c>
      <c r="BQ50" s="410">
        <f ca="1">IF(BQ$2&gt;=$A50,($B50/12)*(1+$B$5)+($C50*$D50*(Revenues!BM$35+Revenues!BM$50)),"")</f>
        <v>6665.57</v>
      </c>
      <c r="BR50" s="411"/>
      <c r="BS50" s="410">
        <f ca="1">IF(BS$2&gt;=$A50,($B50/12)*(1+$B$5)+($C50*$D50*(Revenues!BN$35+Revenues!BN$50)),"")</f>
        <v>6726.8</v>
      </c>
      <c r="BT50" s="410">
        <f ca="1">IF(BT$2&gt;=$A50,($B50/12)*(1+$B$5)+($C50*$D50*(Revenues!BO$35+Revenues!BO$50)),"")</f>
        <v>6803.4350000000004</v>
      </c>
      <c r="BU50" s="410">
        <f ca="1">IF(BU$2&gt;=$A50,($B50/12)*(1+$B$5)+($C50*$D50*(Revenues!BP$35+Revenues!BP$50)),"")</f>
        <v>6890.21</v>
      </c>
      <c r="BV50" s="410">
        <f ca="1">IF(BV$2&gt;=$A50,($B50/12)*(1+$B$5)+($C50*$D50*(Revenues!BQ$35+Revenues!BQ$50)),"")</f>
        <v>6961.58</v>
      </c>
      <c r="BW50" s="410">
        <f ca="1">IF(BW$2&gt;=$A50,($B50/12)*(1+$B$5)+($C50*$D50*(Revenues!BR$35+Revenues!BR$50)),"")</f>
        <v>7032.9500000000007</v>
      </c>
      <c r="BX50" s="410">
        <f ca="1">IF(BX$2&gt;=$A50,($B50/12)*(1+$B$5)+($C50*$D50*(Revenues!BS$35+Revenues!BS$50)),"")</f>
        <v>7119.7250000000004</v>
      </c>
      <c r="BY50" s="410">
        <f ca="1">IF(BY$2&gt;=$A50,($B50/12)*(1+$B$5)+($C50*$D50*(Revenues!BT$35+Revenues!BT$50)),"")</f>
        <v>7216.64</v>
      </c>
      <c r="BZ50" s="410">
        <f ca="1">IF(BZ$2&gt;=$A50,($B50/12)*(1+$B$5)+($C50*$D50*(Revenues!BU$35+Revenues!BU$50)),"")</f>
        <v>7339.1</v>
      </c>
      <c r="CA50" s="410">
        <f ca="1">IF(CA$2&gt;=$A50,($B50/12)*(1+$B$5)+($C50*$D50*(Revenues!BV$35+Revenues!BV$50)),"")</f>
        <v>7476.9650000000001</v>
      </c>
      <c r="CB50" s="410">
        <f ca="1">IF(CB$2&gt;=$A50,($B50/12)*(1+$B$5)+($C50*$D50*(Revenues!BW$35+Revenues!BW$50)),"")</f>
        <v>7609.5650000000005</v>
      </c>
      <c r="CC50" s="410">
        <f ca="1">IF(CC$2&gt;=$A50,($B50/12)*(1+$B$5)+($C50*$D50*(Revenues!BX$35+Revenues!BX$50)),"")</f>
        <v>7757.5700000000006</v>
      </c>
      <c r="CD50" s="410">
        <f ca="1">IF(CD$2&gt;=$A50,($B50/12)*(1+$B$5)+($C50*$D50*(Revenues!BY$35+Revenues!BY$50)),"")</f>
        <v>7915.7150000000001</v>
      </c>
      <c r="CE50" s="411"/>
      <c r="CF50" s="410">
        <f ca="1">IF(CF$2&gt;=$A50,($B50/12)*(1+$B$5)+($C50*$D50*(Revenues!BZ$35+Revenues!BZ$50)),"")</f>
        <v>8084</v>
      </c>
      <c r="CG50" s="410">
        <f ca="1">IF(CG$2&gt;=$A50,($B50/12)*(1+$B$5)+($C50*$D50*(Revenues!CA$35+Revenues!CA$50)),"")</f>
        <v>8267.69</v>
      </c>
      <c r="CH50" s="410">
        <f ca="1">IF(CH$2&gt;=$A50,($B50/12)*(1+$B$5)+($C50*$D50*(Revenues!CB$35+Revenues!CB$50)),"")</f>
        <v>8476.9250000000011</v>
      </c>
      <c r="CI50" s="410">
        <f ca="1">IF(CI$2&gt;=$A50,($B50/12)*(1+$B$5)+($C50*$D50*(Revenues!CC$35+Revenues!CC$50)),"")</f>
        <v>8696.3000000000011</v>
      </c>
      <c r="CJ50" s="410">
        <f ca="1">IF(CJ$2&gt;=$A50,($B50/12)*(1+$B$5)+($C50*$D50*(Revenues!CD$35+Revenues!CD$50)),"")</f>
        <v>8941.2200000000012</v>
      </c>
      <c r="CK50" s="410">
        <f ca="1">IF(CK$2&gt;=$A50,($B50/12)*(1+$B$5)+($C50*$D50*(Revenues!CE$35+Revenues!CE$50)),"")</f>
        <v>9196.2800000000007</v>
      </c>
      <c r="CL50" s="410">
        <f ca="1">IF(CL$2&gt;=$A50,($B50/12)*(1+$B$5)+($C50*$D50*(Revenues!CF$35+Revenues!CF$50)),"")</f>
        <v>9492.2900000000009</v>
      </c>
      <c r="CM50" s="410">
        <f ca="1">IF(CM$2&gt;=$A50,($B50/12)*(1+$B$5)+($C50*$D50*(Revenues!CG$35+Revenues!CG$50)),"")</f>
        <v>9808.5800000000017</v>
      </c>
      <c r="CN50" s="410">
        <f ca="1">IF(CN$2&gt;=$A50,($B50/12)*(1+$B$5)+($C50*$D50*(Revenues!CH$35+Revenues!CH$50)),"")</f>
        <v>10165.82</v>
      </c>
      <c r="CO50" s="410">
        <f ca="1">IF(CO$2&gt;=$A50,($B50/12)*(1+$B$5)+($C50*$D50*(Revenues!CI$35+Revenues!CI$50)),"")</f>
        <v>10553.48</v>
      </c>
      <c r="CP50" s="410">
        <f ca="1">IF(CP$2&gt;=$A50,($B50/12)*(1+$B$5)+($C50*$D50*(Revenues!CJ$35+Revenues!CJ$50)),"")</f>
        <v>10982.09</v>
      </c>
      <c r="CQ50" s="410">
        <f ca="1">IF(CQ$2&gt;=$A50,($B50/12)*(1+$B$5)+($C50*$D50*(Revenues!CK$35+Revenues!CK$50)),"")</f>
        <v>11446.385000000002</v>
      </c>
      <c r="CR50" s="411"/>
    </row>
    <row r="51" spans="1:96" ht="16">
      <c r="A51" s="616">
        <v>45200</v>
      </c>
      <c r="B51" s="624">
        <v>60000</v>
      </c>
      <c r="C51" s="625">
        <v>0.05</v>
      </c>
      <c r="D51" s="623">
        <v>0.1</v>
      </c>
      <c r="E51" s="291" t="s">
        <v>159</v>
      </c>
      <c r="F51" s="585">
        <f t="shared" si="124"/>
        <v>5900</v>
      </c>
      <c r="G51" s="414">
        <f t="shared" si="124"/>
        <v>5900</v>
      </c>
      <c r="H51" s="414">
        <f t="shared" si="124"/>
        <v>5900</v>
      </c>
      <c r="I51" s="414">
        <f t="shared" si="124"/>
        <v>5900</v>
      </c>
      <c r="J51" s="414">
        <f t="shared" si="124"/>
        <v>5900</v>
      </c>
      <c r="K51" s="414">
        <f t="shared" si="124"/>
        <v>5900</v>
      </c>
      <c r="L51" s="414">
        <f t="shared" si="124"/>
        <v>5900</v>
      </c>
      <c r="M51" s="414">
        <f t="shared" si="124"/>
        <v>5900</v>
      </c>
      <c r="N51" s="414">
        <f t="shared" si="124"/>
        <v>5900</v>
      </c>
      <c r="O51" s="414">
        <f t="shared" si="124"/>
        <v>5900</v>
      </c>
      <c r="P51" s="414">
        <f t="shared" si="124"/>
        <v>5900</v>
      </c>
      <c r="Q51" s="414">
        <f t="shared" si="124"/>
        <v>5900</v>
      </c>
      <c r="R51" s="411"/>
      <c r="S51" s="410">
        <f t="shared" si="125"/>
        <v>5900</v>
      </c>
      <c r="T51" s="410">
        <f t="shared" si="125"/>
        <v>5900</v>
      </c>
      <c r="U51" s="410">
        <f t="shared" si="125"/>
        <v>5900</v>
      </c>
      <c r="V51" s="410">
        <f t="shared" si="125"/>
        <v>5900</v>
      </c>
      <c r="W51" s="410">
        <f t="shared" si="125"/>
        <v>5900</v>
      </c>
      <c r="X51" s="410">
        <f t="shared" si="125"/>
        <v>5900</v>
      </c>
      <c r="Y51" s="410">
        <f t="shared" si="125"/>
        <v>5900</v>
      </c>
      <c r="Z51" s="410">
        <f t="shared" si="125"/>
        <v>5900</v>
      </c>
      <c r="AA51" s="410">
        <f t="shared" si="125"/>
        <v>5900</v>
      </c>
      <c r="AB51" s="410">
        <f t="shared" si="125"/>
        <v>5900</v>
      </c>
      <c r="AC51" s="410">
        <f t="shared" si="125"/>
        <v>5900</v>
      </c>
      <c r="AD51" s="410">
        <f t="shared" si="125"/>
        <v>5900</v>
      </c>
      <c r="AE51" s="411"/>
      <c r="AF51" s="410">
        <f ca="1">IF(AF$2&gt;=$A51,($B51/12)*(1+$B$5)+($C51*$D51*(Revenues!AD$35+Revenues!AD$50)),"")</f>
        <v>5925.5450000000001</v>
      </c>
      <c r="AG51" s="410">
        <f ca="1">IF(AG$2&gt;=$A51,($B51/12)*(1+$B$5)+($C51*$D51*(Revenues!AE$35+Revenues!AE$50)),"")</f>
        <v>5935.6850000000004</v>
      </c>
      <c r="AH51" s="410">
        <f ca="1">IF(AH$2&gt;=$A51,($B51/12)*(1+$B$5)+($C51*$D51*(Revenues!AF$35+Revenues!AF$50)),"")</f>
        <v>5935.6850000000004</v>
      </c>
      <c r="AI51" s="410">
        <f ca="1">IF(AI$2&gt;=$A51,($B51/12)*(1+$B$5)+($C51*$D51*(Revenues!AG$35+Revenues!AG$50)),"")</f>
        <v>5935.6850000000004</v>
      </c>
      <c r="AJ51" s="410">
        <f ca="1">IF(AJ$2&gt;=$A51,($B51/12)*(1+$B$5)+($C51*$D51*(Revenues!AH$35+Revenues!AH$50)),"")</f>
        <v>5945.8249999999998</v>
      </c>
      <c r="AK51" s="410">
        <f ca="1">IF(AK$2&gt;=$A51,($B51/12)*(1+$B$5)+($C51*$D51*(Revenues!AI$35+Revenues!AI$50)),"")</f>
        <v>5961.23</v>
      </c>
      <c r="AL51" s="410">
        <f ca="1">IF(AL$2&gt;=$A51,($B51/12)*(1+$B$5)+($C51*$D51*(Revenues!AJ$35+Revenues!AJ$50)),"")</f>
        <v>5961.23</v>
      </c>
      <c r="AM51" s="410">
        <f ca="1">IF(AM$2&gt;=$A51,($B51/12)*(1+$B$5)+($C51*$D51*(Revenues!AK$35+Revenues!AK$50)),"")</f>
        <v>5971.37</v>
      </c>
      <c r="AN51" s="410">
        <f ca="1">IF(AN$2&gt;=$A51,($B51/12)*(1+$B$5)+($C51*$D51*(Revenues!AL$35+Revenues!AL$50)),"")</f>
        <v>5986.7749999999996</v>
      </c>
      <c r="AO51" s="410">
        <f ca="1">IF(AO$2&gt;=$A51,($B51/12)*(1+$B$5)+($C51*$D51*(Revenues!AM$35+Revenues!AM$50)),"")</f>
        <v>5996.915</v>
      </c>
      <c r="AP51" s="410">
        <f ca="1">IF(AP$2&gt;=$A51,($B51/12)*(1+$B$5)+($C51*$D51*(Revenues!AN$35+Revenues!AN$50)),"")</f>
        <v>6012.32</v>
      </c>
      <c r="AQ51" s="410">
        <f ca="1">IF(AQ$2&gt;=$A51,($B51/12)*(1+$B$5)+($C51*$D51*(Revenues!AO$35+Revenues!AO$50)),"")</f>
        <v>6022.46</v>
      </c>
      <c r="AR51" s="411"/>
      <c r="AS51" s="410">
        <f ca="1">IF(AS$2&gt;=$A51,($B51/12)*(1+$B$5)+($C51*$D51*(Revenues!AP$35+Revenues!AP$50)),"")</f>
        <v>6037.8649999999998</v>
      </c>
      <c r="AT51" s="410">
        <f ca="1">IF(AT$2&gt;=$A51,($B51/12)*(1+$B$5)+($C51*$D51*(Revenues!AQ$35+Revenues!AQ$50)),"")</f>
        <v>6048.0050000000001</v>
      </c>
      <c r="AU51" s="410">
        <f ca="1">IF(AU$2&gt;=$A51,($B51/12)*(1+$B$5)+($C51*$D51*(Revenues!AR$35+Revenues!AR$50)),"")</f>
        <v>6073.55</v>
      </c>
      <c r="AV51" s="410">
        <f ca="1">IF(AV$2&gt;=$A51,($B51/12)*(1+$B$5)+($C51*$D51*(Revenues!AS$35+Revenues!AS$50)),"")</f>
        <v>6099.0950000000003</v>
      </c>
      <c r="AW51" s="410">
        <f ca="1">IF(AW$2&gt;=$A51,($B51/12)*(1+$B$5)+($C51*$D51*(Revenues!AT$35+Revenues!AT$50)),"")</f>
        <v>6124.64</v>
      </c>
      <c r="AX51" s="410">
        <f ca="1">IF(AX$2&gt;=$A51,($B51/12)*(1+$B$5)+($C51*$D51*(Revenues!AU$35+Revenues!AU$50)),"")</f>
        <v>6150.1850000000004</v>
      </c>
      <c r="AY51" s="410">
        <f ca="1">IF(AY$2&gt;=$A51,($B51/12)*(1+$B$5)+($C51*$D51*(Revenues!AV$35+Revenues!AV$50)),"")</f>
        <v>6175.7300000000005</v>
      </c>
      <c r="AZ51" s="410">
        <f ca="1">IF(AZ$2&gt;=$A51,($B51/12)*(1+$B$5)+($C51*$D51*(Revenues!AW$35+Revenues!AW$50)),"")</f>
        <v>6201.2749999999996</v>
      </c>
      <c r="BA51" s="410">
        <f ca="1">IF(BA$2&gt;=$A51,($B51/12)*(1+$B$5)+($C51*$D51*(Revenues!AX$35+Revenues!AX$50)),"")</f>
        <v>6226.82</v>
      </c>
      <c r="BB51" s="410">
        <f ca="1">IF(BB$2&gt;=$A51,($B51/12)*(1+$B$5)+($C51*$D51*(Revenues!AY$35+Revenues!AY$50)),"")</f>
        <v>6252.3649999999998</v>
      </c>
      <c r="BC51" s="410">
        <f ca="1">IF(BC$2&gt;=$A51,($B51/12)*(1+$B$5)+($C51*$D51*(Revenues!AZ$35+Revenues!AZ$50)),"")</f>
        <v>6277.91</v>
      </c>
      <c r="BD51" s="410">
        <f ca="1">IF(BD$2&gt;=$A51,($B51/12)*(1+$B$5)+($C51*$D51*(Revenues!BA$35+Revenues!BA$50)),"")</f>
        <v>6303.4549999999999</v>
      </c>
      <c r="BE51" s="411"/>
      <c r="BF51" s="410">
        <f ca="1">IF(BF$2&gt;=$A51,($B51/12)*(1+$B$5)+($C51*$D51*(Revenues!BB$35+Revenues!BB$50)),"")</f>
        <v>6329</v>
      </c>
      <c r="BG51" s="410">
        <f ca="1">IF(BG$2&gt;=$A51,($B51/12)*(1+$B$5)+($C51*$D51*(Revenues!BC$35+Revenues!BC$50)),"")</f>
        <v>6354.5450000000001</v>
      </c>
      <c r="BH51" s="410">
        <f ca="1">IF(BH$2&gt;=$A51,($B51/12)*(1+$B$5)+($C51*$D51*(Revenues!BD$35+Revenues!BD$50)),"")</f>
        <v>6380.09</v>
      </c>
      <c r="BI51" s="410">
        <f ca="1">IF(BI$2&gt;=$A51,($B51/12)*(1+$B$5)+($C51*$D51*(Revenues!BE$35+Revenues!BE$50)),"")</f>
        <v>6400.37</v>
      </c>
      <c r="BJ51" s="410">
        <f ca="1">IF(BJ$2&gt;=$A51,($B51/12)*(1+$B$5)+($C51*$D51*(Revenues!BF$35+Revenues!BF$50)),"")</f>
        <v>6415.7749999999996</v>
      </c>
      <c r="BK51" s="410">
        <f ca="1">IF(BK$2&gt;=$A51,($B51/12)*(1+$B$5)+($C51*$D51*(Revenues!BG$35+Revenues!BG$50)),"")</f>
        <v>6425.915</v>
      </c>
      <c r="BL51" s="410">
        <f ca="1">IF(BL$2&gt;=$A51,($B51/12)*(1+$B$5)+($C51*$D51*(Revenues!BH$35+Revenues!BH$50)),"")</f>
        <v>6461.6</v>
      </c>
      <c r="BM51" s="410">
        <f ca="1">IF(BM$2&gt;=$A51,($B51/12)*(1+$B$5)+($C51*$D51*(Revenues!BI$35+Revenues!BI$50)),"")</f>
        <v>6487.1450000000004</v>
      </c>
      <c r="BN51" s="410">
        <f ca="1">IF(BN$2&gt;=$A51,($B51/12)*(1+$B$5)+($C51*$D51*(Revenues!BJ$35+Revenues!BJ$50)),"")</f>
        <v>6522.83</v>
      </c>
      <c r="BO51" s="410">
        <f ca="1">IF(BO$2&gt;=$A51,($B51/12)*(1+$B$5)+($C51*$D51*(Revenues!BK$35+Revenues!BK$50)),"")</f>
        <v>6568.6549999999997</v>
      </c>
      <c r="BP51" s="410">
        <f ca="1">IF(BP$2&gt;=$A51,($B51/12)*(1+$B$5)+($C51*$D51*(Revenues!BL$35+Revenues!BL$50)),"")</f>
        <v>6619.7449999999999</v>
      </c>
      <c r="BQ51" s="410">
        <f ca="1">IF(BQ$2&gt;=$A51,($B51/12)*(1+$B$5)+($C51*$D51*(Revenues!BM$35+Revenues!BM$50)),"")</f>
        <v>6665.57</v>
      </c>
      <c r="BR51" s="411"/>
      <c r="BS51" s="410">
        <f ca="1">IF(BS$2&gt;=$A51,($B51/12)*(1+$B$5)+($C51*$D51*(Revenues!BN$35+Revenues!BN$50)),"")</f>
        <v>6726.8</v>
      </c>
      <c r="BT51" s="410">
        <f ca="1">IF(BT$2&gt;=$A51,($B51/12)*(1+$B$5)+($C51*$D51*(Revenues!BO$35+Revenues!BO$50)),"")</f>
        <v>6803.4350000000004</v>
      </c>
      <c r="BU51" s="410">
        <f ca="1">IF(BU$2&gt;=$A51,($B51/12)*(1+$B$5)+($C51*$D51*(Revenues!BP$35+Revenues!BP$50)),"")</f>
        <v>6890.21</v>
      </c>
      <c r="BV51" s="410">
        <f ca="1">IF(BV$2&gt;=$A51,($B51/12)*(1+$B$5)+($C51*$D51*(Revenues!BQ$35+Revenues!BQ$50)),"")</f>
        <v>6961.58</v>
      </c>
      <c r="BW51" s="410">
        <f ca="1">IF(BW$2&gt;=$A51,($B51/12)*(1+$B$5)+($C51*$D51*(Revenues!BR$35+Revenues!BR$50)),"")</f>
        <v>7032.9500000000007</v>
      </c>
      <c r="BX51" s="410">
        <f ca="1">IF(BX$2&gt;=$A51,($B51/12)*(1+$B$5)+($C51*$D51*(Revenues!BS$35+Revenues!BS$50)),"")</f>
        <v>7119.7250000000004</v>
      </c>
      <c r="BY51" s="410">
        <f ca="1">IF(BY$2&gt;=$A51,($B51/12)*(1+$B$5)+($C51*$D51*(Revenues!BT$35+Revenues!BT$50)),"")</f>
        <v>7216.64</v>
      </c>
      <c r="BZ51" s="410">
        <f ca="1">IF(BZ$2&gt;=$A51,($B51/12)*(1+$B$5)+($C51*$D51*(Revenues!BU$35+Revenues!BU$50)),"")</f>
        <v>7339.1</v>
      </c>
      <c r="CA51" s="410">
        <f ca="1">IF(CA$2&gt;=$A51,($B51/12)*(1+$B$5)+($C51*$D51*(Revenues!BV$35+Revenues!BV$50)),"")</f>
        <v>7476.9650000000001</v>
      </c>
      <c r="CB51" s="410">
        <f ca="1">IF(CB$2&gt;=$A51,($B51/12)*(1+$B$5)+($C51*$D51*(Revenues!BW$35+Revenues!BW$50)),"")</f>
        <v>7609.5650000000005</v>
      </c>
      <c r="CC51" s="410">
        <f ca="1">IF(CC$2&gt;=$A51,($B51/12)*(1+$B$5)+($C51*$D51*(Revenues!BX$35+Revenues!BX$50)),"")</f>
        <v>7757.5700000000006</v>
      </c>
      <c r="CD51" s="410">
        <f ca="1">IF(CD$2&gt;=$A51,($B51/12)*(1+$B$5)+($C51*$D51*(Revenues!BY$35+Revenues!BY$50)),"")</f>
        <v>7915.7150000000001</v>
      </c>
      <c r="CE51" s="411"/>
      <c r="CF51" s="410">
        <f ca="1">IF(CF$2&gt;=$A51,($B51/12)*(1+$B$5)+($C51*$D51*(Revenues!BZ$35+Revenues!BZ$50)),"")</f>
        <v>8084</v>
      </c>
      <c r="CG51" s="410">
        <f ca="1">IF(CG$2&gt;=$A51,($B51/12)*(1+$B$5)+($C51*$D51*(Revenues!CA$35+Revenues!CA$50)),"")</f>
        <v>8267.69</v>
      </c>
      <c r="CH51" s="410">
        <f ca="1">IF(CH$2&gt;=$A51,($B51/12)*(1+$B$5)+($C51*$D51*(Revenues!CB$35+Revenues!CB$50)),"")</f>
        <v>8476.9250000000011</v>
      </c>
      <c r="CI51" s="410">
        <f ca="1">IF(CI$2&gt;=$A51,($B51/12)*(1+$B$5)+($C51*$D51*(Revenues!CC$35+Revenues!CC$50)),"")</f>
        <v>8696.3000000000011</v>
      </c>
      <c r="CJ51" s="410">
        <f ca="1">IF(CJ$2&gt;=$A51,($B51/12)*(1+$B$5)+($C51*$D51*(Revenues!CD$35+Revenues!CD$50)),"")</f>
        <v>8941.2200000000012</v>
      </c>
      <c r="CK51" s="410">
        <f ca="1">IF(CK$2&gt;=$A51,($B51/12)*(1+$B$5)+($C51*$D51*(Revenues!CE$35+Revenues!CE$50)),"")</f>
        <v>9196.2800000000007</v>
      </c>
      <c r="CL51" s="410">
        <f ca="1">IF(CL$2&gt;=$A51,($B51/12)*(1+$B$5)+($C51*$D51*(Revenues!CF$35+Revenues!CF$50)),"")</f>
        <v>9492.2900000000009</v>
      </c>
      <c r="CM51" s="410">
        <f ca="1">IF(CM$2&gt;=$A51,($B51/12)*(1+$B$5)+($C51*$D51*(Revenues!CG$35+Revenues!CG$50)),"")</f>
        <v>9808.5800000000017</v>
      </c>
      <c r="CN51" s="410">
        <f ca="1">IF(CN$2&gt;=$A51,($B51/12)*(1+$B$5)+($C51*$D51*(Revenues!CH$35+Revenues!CH$50)),"")</f>
        <v>10165.82</v>
      </c>
      <c r="CO51" s="410">
        <f ca="1">IF(CO$2&gt;=$A51,($B51/12)*(1+$B$5)+($C51*$D51*(Revenues!CI$35+Revenues!CI$50)),"")</f>
        <v>10553.48</v>
      </c>
      <c r="CP51" s="410">
        <f ca="1">IF(CP$2&gt;=$A51,($B51/12)*(1+$B$5)+($C51*$D51*(Revenues!CJ$35+Revenues!CJ$50)),"")</f>
        <v>10982.09</v>
      </c>
      <c r="CQ51" s="410">
        <f ca="1">IF(CQ$2&gt;=$A51,($B51/12)*(1+$B$5)+($C51*$D51*(Revenues!CK$35+Revenues!CK$50)),"")</f>
        <v>11446.385000000002</v>
      </c>
      <c r="CR51" s="411"/>
    </row>
    <row r="52" spans="1:96" ht="16">
      <c r="A52" s="616">
        <v>45383</v>
      </c>
      <c r="B52" s="624">
        <v>60000</v>
      </c>
      <c r="C52" s="625">
        <v>0.05</v>
      </c>
      <c r="D52" s="623">
        <v>0.1</v>
      </c>
      <c r="E52" s="291" t="s">
        <v>159</v>
      </c>
      <c r="F52" s="585">
        <f t="shared" si="124"/>
        <v>5900</v>
      </c>
      <c r="G52" s="414">
        <f t="shared" si="124"/>
        <v>5900</v>
      </c>
      <c r="H52" s="414">
        <f t="shared" si="124"/>
        <v>5900</v>
      </c>
      <c r="I52" s="414">
        <f t="shared" si="124"/>
        <v>5900</v>
      </c>
      <c r="J52" s="414">
        <f t="shared" si="124"/>
        <v>5900</v>
      </c>
      <c r="K52" s="414">
        <f t="shared" si="124"/>
        <v>5900</v>
      </c>
      <c r="L52" s="414">
        <f t="shared" si="124"/>
        <v>5900</v>
      </c>
      <c r="M52" s="414">
        <f t="shared" si="124"/>
        <v>5900</v>
      </c>
      <c r="N52" s="414">
        <f t="shared" si="124"/>
        <v>5900</v>
      </c>
      <c r="O52" s="414">
        <f t="shared" si="124"/>
        <v>5900</v>
      </c>
      <c r="P52" s="414">
        <f t="shared" si="124"/>
        <v>5900</v>
      </c>
      <c r="Q52" s="414">
        <f t="shared" si="124"/>
        <v>5900</v>
      </c>
      <c r="R52" s="411"/>
      <c r="S52" s="410">
        <f t="shared" si="125"/>
        <v>5900</v>
      </c>
      <c r="T52" s="410">
        <f t="shared" si="125"/>
        <v>5900</v>
      </c>
      <c r="U52" s="410">
        <f t="shared" si="125"/>
        <v>5900</v>
      </c>
      <c r="V52" s="410">
        <f t="shared" si="125"/>
        <v>5900</v>
      </c>
      <c r="W52" s="410">
        <f t="shared" si="125"/>
        <v>5900</v>
      </c>
      <c r="X52" s="410">
        <f t="shared" si="125"/>
        <v>5900</v>
      </c>
      <c r="Y52" s="410">
        <f t="shared" si="125"/>
        <v>5900</v>
      </c>
      <c r="Z52" s="410">
        <f t="shared" si="125"/>
        <v>5900</v>
      </c>
      <c r="AA52" s="410">
        <f t="shared" si="125"/>
        <v>5900</v>
      </c>
      <c r="AB52" s="410">
        <f t="shared" si="125"/>
        <v>5900</v>
      </c>
      <c r="AC52" s="410">
        <f t="shared" si="125"/>
        <v>5900</v>
      </c>
      <c r="AD52" s="410">
        <f t="shared" si="125"/>
        <v>5900</v>
      </c>
      <c r="AE52" s="411"/>
      <c r="AF52" s="410">
        <f ca="1">IF(AF$2&gt;=$A52,($B52/12)*(1+$B$5)+($C52*$D52*(Revenues!AD$35+Revenues!AD$50)),"")</f>
        <v>5925.5450000000001</v>
      </c>
      <c r="AG52" s="410">
        <f ca="1">IF(AG$2&gt;=$A52,($B52/12)*(1+$B$5)+($C52*$D52*(Revenues!AE$35+Revenues!AE$50)),"")</f>
        <v>5935.6850000000004</v>
      </c>
      <c r="AH52" s="410">
        <f ca="1">IF(AH$2&gt;=$A52,($B52/12)*(1+$B$5)+($C52*$D52*(Revenues!AF$35+Revenues!AF$50)),"")</f>
        <v>5935.6850000000004</v>
      </c>
      <c r="AI52" s="410">
        <f ca="1">IF(AI$2&gt;=$A52,($B52/12)*(1+$B$5)+($C52*$D52*(Revenues!AG$35+Revenues!AG$50)),"")</f>
        <v>5935.6850000000004</v>
      </c>
      <c r="AJ52" s="410">
        <f ca="1">IF(AJ$2&gt;=$A52,($B52/12)*(1+$B$5)+($C52*$D52*(Revenues!AH$35+Revenues!AH$50)),"")</f>
        <v>5945.8249999999998</v>
      </c>
      <c r="AK52" s="410">
        <f ca="1">IF(AK$2&gt;=$A52,($B52/12)*(1+$B$5)+($C52*$D52*(Revenues!AI$35+Revenues!AI$50)),"")</f>
        <v>5961.23</v>
      </c>
      <c r="AL52" s="410">
        <f ca="1">IF(AL$2&gt;=$A52,($B52/12)*(1+$B$5)+($C52*$D52*(Revenues!AJ$35+Revenues!AJ$50)),"")</f>
        <v>5961.23</v>
      </c>
      <c r="AM52" s="410">
        <f ca="1">IF(AM$2&gt;=$A52,($B52/12)*(1+$B$5)+($C52*$D52*(Revenues!AK$35+Revenues!AK$50)),"")</f>
        <v>5971.37</v>
      </c>
      <c r="AN52" s="410">
        <f ca="1">IF(AN$2&gt;=$A52,($B52/12)*(1+$B$5)+($C52*$D52*(Revenues!AL$35+Revenues!AL$50)),"")</f>
        <v>5986.7749999999996</v>
      </c>
      <c r="AO52" s="410">
        <f ca="1">IF(AO$2&gt;=$A52,($B52/12)*(1+$B$5)+($C52*$D52*(Revenues!AM$35+Revenues!AM$50)),"")</f>
        <v>5996.915</v>
      </c>
      <c r="AP52" s="410">
        <f ca="1">IF(AP$2&gt;=$A52,($B52/12)*(1+$B$5)+($C52*$D52*(Revenues!AN$35+Revenues!AN$50)),"")</f>
        <v>6012.32</v>
      </c>
      <c r="AQ52" s="410">
        <f ca="1">IF(AQ$2&gt;=$A52,($B52/12)*(1+$B$5)+($C52*$D52*(Revenues!AO$35+Revenues!AO$50)),"")</f>
        <v>6022.46</v>
      </c>
      <c r="AR52" s="411"/>
      <c r="AS52" s="410">
        <f ca="1">IF(AS$2&gt;=$A52,($B52/12)*(1+$B$5)+($C52*$D52*(Revenues!AP$35+Revenues!AP$50)),"")</f>
        <v>6037.8649999999998</v>
      </c>
      <c r="AT52" s="410">
        <f ca="1">IF(AT$2&gt;=$A52,($B52/12)*(1+$B$5)+($C52*$D52*(Revenues!AQ$35+Revenues!AQ$50)),"")</f>
        <v>6048.0050000000001</v>
      </c>
      <c r="AU52" s="410">
        <f ca="1">IF(AU$2&gt;=$A52,($B52/12)*(1+$B$5)+($C52*$D52*(Revenues!AR$35+Revenues!AR$50)),"")</f>
        <v>6073.55</v>
      </c>
      <c r="AV52" s="410">
        <f ca="1">IF(AV$2&gt;=$A52,($B52/12)*(1+$B$5)+($C52*$D52*(Revenues!AS$35+Revenues!AS$50)),"")</f>
        <v>6099.0950000000003</v>
      </c>
      <c r="AW52" s="410">
        <f ca="1">IF(AW$2&gt;=$A52,($B52/12)*(1+$B$5)+($C52*$D52*(Revenues!AT$35+Revenues!AT$50)),"")</f>
        <v>6124.64</v>
      </c>
      <c r="AX52" s="410">
        <f ca="1">IF(AX$2&gt;=$A52,($B52/12)*(1+$B$5)+($C52*$D52*(Revenues!AU$35+Revenues!AU$50)),"")</f>
        <v>6150.1850000000004</v>
      </c>
      <c r="AY52" s="410">
        <f ca="1">IF(AY$2&gt;=$A52,($B52/12)*(1+$B$5)+($C52*$D52*(Revenues!AV$35+Revenues!AV$50)),"")</f>
        <v>6175.7300000000005</v>
      </c>
      <c r="AZ52" s="410">
        <f ca="1">IF(AZ$2&gt;=$A52,($B52/12)*(1+$B$5)+($C52*$D52*(Revenues!AW$35+Revenues!AW$50)),"")</f>
        <v>6201.2749999999996</v>
      </c>
      <c r="BA52" s="410">
        <f ca="1">IF(BA$2&gt;=$A52,($B52/12)*(1+$B$5)+($C52*$D52*(Revenues!AX$35+Revenues!AX$50)),"")</f>
        <v>6226.82</v>
      </c>
      <c r="BB52" s="410">
        <f ca="1">IF(BB$2&gt;=$A52,($B52/12)*(1+$B$5)+($C52*$D52*(Revenues!AY$35+Revenues!AY$50)),"")</f>
        <v>6252.3649999999998</v>
      </c>
      <c r="BC52" s="410">
        <f ca="1">IF(BC$2&gt;=$A52,($B52/12)*(1+$B$5)+($C52*$D52*(Revenues!AZ$35+Revenues!AZ$50)),"")</f>
        <v>6277.91</v>
      </c>
      <c r="BD52" s="410">
        <f ca="1">IF(BD$2&gt;=$A52,($B52/12)*(1+$B$5)+($C52*$D52*(Revenues!BA$35+Revenues!BA$50)),"")</f>
        <v>6303.4549999999999</v>
      </c>
      <c r="BE52" s="411"/>
      <c r="BF52" s="410">
        <f ca="1">IF(BF$2&gt;=$A52,($B52/12)*(1+$B$5)+($C52*$D52*(Revenues!BB$35+Revenues!BB$50)),"")</f>
        <v>6329</v>
      </c>
      <c r="BG52" s="410">
        <f ca="1">IF(BG$2&gt;=$A52,($B52/12)*(1+$B$5)+($C52*$D52*(Revenues!BC$35+Revenues!BC$50)),"")</f>
        <v>6354.5450000000001</v>
      </c>
      <c r="BH52" s="410">
        <f ca="1">IF(BH$2&gt;=$A52,($B52/12)*(1+$B$5)+($C52*$D52*(Revenues!BD$35+Revenues!BD$50)),"")</f>
        <v>6380.09</v>
      </c>
      <c r="BI52" s="410">
        <f ca="1">IF(BI$2&gt;=$A52,($B52/12)*(1+$B$5)+($C52*$D52*(Revenues!BE$35+Revenues!BE$50)),"")</f>
        <v>6400.37</v>
      </c>
      <c r="BJ52" s="410">
        <f ca="1">IF(BJ$2&gt;=$A52,($B52/12)*(1+$B$5)+($C52*$D52*(Revenues!BF$35+Revenues!BF$50)),"")</f>
        <v>6415.7749999999996</v>
      </c>
      <c r="BK52" s="410">
        <f ca="1">IF(BK$2&gt;=$A52,($B52/12)*(1+$B$5)+($C52*$D52*(Revenues!BG$35+Revenues!BG$50)),"")</f>
        <v>6425.915</v>
      </c>
      <c r="BL52" s="410">
        <f ca="1">IF(BL$2&gt;=$A52,($B52/12)*(1+$B$5)+($C52*$D52*(Revenues!BH$35+Revenues!BH$50)),"")</f>
        <v>6461.6</v>
      </c>
      <c r="BM52" s="410">
        <f ca="1">IF(BM$2&gt;=$A52,($B52/12)*(1+$B$5)+($C52*$D52*(Revenues!BI$35+Revenues!BI$50)),"")</f>
        <v>6487.1450000000004</v>
      </c>
      <c r="BN52" s="410">
        <f ca="1">IF(BN$2&gt;=$A52,($B52/12)*(1+$B$5)+($C52*$D52*(Revenues!BJ$35+Revenues!BJ$50)),"")</f>
        <v>6522.83</v>
      </c>
      <c r="BO52" s="410">
        <f ca="1">IF(BO$2&gt;=$A52,($B52/12)*(1+$B$5)+($C52*$D52*(Revenues!BK$35+Revenues!BK$50)),"")</f>
        <v>6568.6549999999997</v>
      </c>
      <c r="BP52" s="410">
        <f ca="1">IF(BP$2&gt;=$A52,($B52/12)*(1+$B$5)+($C52*$D52*(Revenues!BL$35+Revenues!BL$50)),"")</f>
        <v>6619.7449999999999</v>
      </c>
      <c r="BQ52" s="410">
        <f ca="1">IF(BQ$2&gt;=$A52,($B52/12)*(1+$B$5)+($C52*$D52*(Revenues!BM$35+Revenues!BM$50)),"")</f>
        <v>6665.57</v>
      </c>
      <c r="BR52" s="411"/>
      <c r="BS52" s="410">
        <f ca="1">IF(BS$2&gt;=$A52,($B52/12)*(1+$B$5)+($C52*$D52*(Revenues!BN$35+Revenues!BN$50)),"")</f>
        <v>6726.8</v>
      </c>
      <c r="BT52" s="410">
        <f ca="1">IF(BT$2&gt;=$A52,($B52/12)*(1+$B$5)+($C52*$D52*(Revenues!BO$35+Revenues!BO$50)),"")</f>
        <v>6803.4350000000004</v>
      </c>
      <c r="BU52" s="410">
        <f ca="1">IF(BU$2&gt;=$A52,($B52/12)*(1+$B$5)+($C52*$D52*(Revenues!BP$35+Revenues!BP$50)),"")</f>
        <v>6890.21</v>
      </c>
      <c r="BV52" s="410">
        <f ca="1">IF(BV$2&gt;=$A52,($B52/12)*(1+$B$5)+($C52*$D52*(Revenues!BQ$35+Revenues!BQ$50)),"")</f>
        <v>6961.58</v>
      </c>
      <c r="BW52" s="410">
        <f ca="1">IF(BW$2&gt;=$A52,($B52/12)*(1+$B$5)+($C52*$D52*(Revenues!BR$35+Revenues!BR$50)),"")</f>
        <v>7032.9500000000007</v>
      </c>
      <c r="BX52" s="410">
        <f ca="1">IF(BX$2&gt;=$A52,($B52/12)*(1+$B$5)+($C52*$D52*(Revenues!BS$35+Revenues!BS$50)),"")</f>
        <v>7119.7250000000004</v>
      </c>
      <c r="BY52" s="410">
        <f ca="1">IF(BY$2&gt;=$A52,($B52/12)*(1+$B$5)+($C52*$D52*(Revenues!BT$35+Revenues!BT$50)),"")</f>
        <v>7216.64</v>
      </c>
      <c r="BZ52" s="410">
        <f ca="1">IF(BZ$2&gt;=$A52,($B52/12)*(1+$B$5)+($C52*$D52*(Revenues!BU$35+Revenues!BU$50)),"")</f>
        <v>7339.1</v>
      </c>
      <c r="CA52" s="410">
        <f ca="1">IF(CA$2&gt;=$A52,($B52/12)*(1+$B$5)+($C52*$D52*(Revenues!BV$35+Revenues!BV$50)),"")</f>
        <v>7476.9650000000001</v>
      </c>
      <c r="CB52" s="410">
        <f ca="1">IF(CB$2&gt;=$A52,($B52/12)*(1+$B$5)+($C52*$D52*(Revenues!BW$35+Revenues!BW$50)),"")</f>
        <v>7609.5650000000005</v>
      </c>
      <c r="CC52" s="410">
        <f ca="1">IF(CC$2&gt;=$A52,($B52/12)*(1+$B$5)+($C52*$D52*(Revenues!BX$35+Revenues!BX$50)),"")</f>
        <v>7757.5700000000006</v>
      </c>
      <c r="CD52" s="410">
        <f ca="1">IF(CD$2&gt;=$A52,($B52/12)*(1+$B$5)+($C52*$D52*(Revenues!BY$35+Revenues!BY$50)),"")</f>
        <v>7915.7150000000001</v>
      </c>
      <c r="CE52" s="411"/>
      <c r="CF52" s="410">
        <f ca="1">IF(CF$2&gt;=$A52,($B52/12)*(1+$B$5)+($C52*$D52*(Revenues!BZ$35+Revenues!BZ$50)),"")</f>
        <v>8084</v>
      </c>
      <c r="CG52" s="410">
        <f ca="1">IF(CG$2&gt;=$A52,($B52/12)*(1+$B$5)+($C52*$D52*(Revenues!CA$35+Revenues!CA$50)),"")</f>
        <v>8267.69</v>
      </c>
      <c r="CH52" s="410">
        <f ca="1">IF(CH$2&gt;=$A52,($B52/12)*(1+$B$5)+($C52*$D52*(Revenues!CB$35+Revenues!CB$50)),"")</f>
        <v>8476.9250000000011</v>
      </c>
      <c r="CI52" s="410">
        <f ca="1">IF(CI$2&gt;=$A52,($B52/12)*(1+$B$5)+($C52*$D52*(Revenues!CC$35+Revenues!CC$50)),"")</f>
        <v>8696.3000000000011</v>
      </c>
      <c r="CJ52" s="410">
        <f ca="1">IF(CJ$2&gt;=$A52,($B52/12)*(1+$B$5)+($C52*$D52*(Revenues!CD$35+Revenues!CD$50)),"")</f>
        <v>8941.2200000000012</v>
      </c>
      <c r="CK52" s="410">
        <f ca="1">IF(CK$2&gt;=$A52,($B52/12)*(1+$B$5)+($C52*$D52*(Revenues!CE$35+Revenues!CE$50)),"")</f>
        <v>9196.2800000000007</v>
      </c>
      <c r="CL52" s="410">
        <f ca="1">IF(CL$2&gt;=$A52,($B52/12)*(1+$B$5)+($C52*$D52*(Revenues!CF$35+Revenues!CF$50)),"")</f>
        <v>9492.2900000000009</v>
      </c>
      <c r="CM52" s="410">
        <f ca="1">IF(CM$2&gt;=$A52,($B52/12)*(1+$B$5)+($C52*$D52*(Revenues!CG$35+Revenues!CG$50)),"")</f>
        <v>9808.5800000000017</v>
      </c>
      <c r="CN52" s="410">
        <f ca="1">IF(CN$2&gt;=$A52,($B52/12)*(1+$B$5)+($C52*$D52*(Revenues!CH$35+Revenues!CH$50)),"")</f>
        <v>10165.82</v>
      </c>
      <c r="CO52" s="410">
        <f ca="1">IF(CO$2&gt;=$A52,($B52/12)*(1+$B$5)+($C52*$D52*(Revenues!CI$35+Revenues!CI$50)),"")</f>
        <v>10553.48</v>
      </c>
      <c r="CP52" s="410">
        <f ca="1">IF(CP$2&gt;=$A52,($B52/12)*(1+$B$5)+($C52*$D52*(Revenues!CJ$35+Revenues!CJ$50)),"")</f>
        <v>10982.09</v>
      </c>
      <c r="CQ52" s="410">
        <f ca="1">IF(CQ$2&gt;=$A52,($B52/12)*(1+$B$5)+($C52*$D52*(Revenues!CK$35+Revenues!CK$50)),"")</f>
        <v>11446.385000000002</v>
      </c>
      <c r="CR52" s="411"/>
    </row>
    <row r="53" spans="1:96" ht="16">
      <c r="A53" s="616">
        <v>45566</v>
      </c>
      <c r="B53" s="624">
        <v>60000</v>
      </c>
      <c r="C53" s="625">
        <v>0.05</v>
      </c>
      <c r="D53" s="623">
        <v>0.1</v>
      </c>
      <c r="E53" s="291" t="s">
        <v>159</v>
      </c>
      <c r="F53" s="585">
        <f t="shared" si="124"/>
        <v>5900</v>
      </c>
      <c r="G53" s="414">
        <f t="shared" si="124"/>
        <v>5900</v>
      </c>
      <c r="H53" s="414">
        <f t="shared" si="124"/>
        <v>5900</v>
      </c>
      <c r="I53" s="414">
        <f t="shared" si="124"/>
        <v>5900</v>
      </c>
      <c r="J53" s="414">
        <f t="shared" si="124"/>
        <v>5900</v>
      </c>
      <c r="K53" s="414">
        <f t="shared" si="124"/>
        <v>5900</v>
      </c>
      <c r="L53" s="414">
        <f t="shared" si="124"/>
        <v>5900</v>
      </c>
      <c r="M53" s="414">
        <f t="shared" si="124"/>
        <v>5900</v>
      </c>
      <c r="N53" s="414">
        <f t="shared" si="124"/>
        <v>5900</v>
      </c>
      <c r="O53" s="414">
        <f t="shared" si="124"/>
        <v>5900</v>
      </c>
      <c r="P53" s="414">
        <f t="shared" si="124"/>
        <v>5900</v>
      </c>
      <c r="Q53" s="414">
        <f t="shared" si="124"/>
        <v>5900</v>
      </c>
      <c r="R53" s="411"/>
      <c r="S53" s="410">
        <f t="shared" si="125"/>
        <v>5900</v>
      </c>
      <c r="T53" s="410">
        <f t="shared" si="125"/>
        <v>5900</v>
      </c>
      <c r="U53" s="410">
        <f t="shared" si="125"/>
        <v>5900</v>
      </c>
      <c r="V53" s="410">
        <f t="shared" si="125"/>
        <v>5900</v>
      </c>
      <c r="W53" s="410">
        <f t="shared" si="125"/>
        <v>5900</v>
      </c>
      <c r="X53" s="410">
        <f t="shared" si="125"/>
        <v>5900</v>
      </c>
      <c r="Y53" s="410">
        <f t="shared" si="125"/>
        <v>5900</v>
      </c>
      <c r="Z53" s="410">
        <f t="shared" si="125"/>
        <v>5900</v>
      </c>
      <c r="AA53" s="410">
        <f t="shared" si="125"/>
        <v>5900</v>
      </c>
      <c r="AB53" s="410">
        <f t="shared" si="125"/>
        <v>5900</v>
      </c>
      <c r="AC53" s="410">
        <f t="shared" si="125"/>
        <v>5900</v>
      </c>
      <c r="AD53" s="410">
        <f t="shared" si="125"/>
        <v>5900</v>
      </c>
      <c r="AE53" s="411"/>
      <c r="AF53" s="410">
        <f ca="1">IF(AF$2&gt;=$A53,($B53/12)*(1+$B$5)+($C53*$D53*(Revenues!AD$35+Revenues!AD$50)),"")</f>
        <v>5925.5450000000001</v>
      </c>
      <c r="AG53" s="410">
        <f ca="1">IF(AG$2&gt;=$A53,($B53/12)*(1+$B$5)+($C53*$D53*(Revenues!AE$35+Revenues!AE$50)),"")</f>
        <v>5935.6850000000004</v>
      </c>
      <c r="AH53" s="410">
        <f ca="1">IF(AH$2&gt;=$A53,($B53/12)*(1+$B$5)+($C53*$D53*(Revenues!AF$35+Revenues!AF$50)),"")</f>
        <v>5935.6850000000004</v>
      </c>
      <c r="AI53" s="410">
        <f ca="1">IF(AI$2&gt;=$A53,($B53/12)*(1+$B$5)+($C53*$D53*(Revenues!AG$35+Revenues!AG$50)),"")</f>
        <v>5935.6850000000004</v>
      </c>
      <c r="AJ53" s="410">
        <f ca="1">IF(AJ$2&gt;=$A53,($B53/12)*(1+$B$5)+($C53*$D53*(Revenues!AH$35+Revenues!AH$50)),"")</f>
        <v>5945.8249999999998</v>
      </c>
      <c r="AK53" s="410">
        <f ca="1">IF(AK$2&gt;=$A53,($B53/12)*(1+$B$5)+($C53*$D53*(Revenues!AI$35+Revenues!AI$50)),"")</f>
        <v>5961.23</v>
      </c>
      <c r="AL53" s="410">
        <f ca="1">IF(AL$2&gt;=$A53,($B53/12)*(1+$B$5)+($C53*$D53*(Revenues!AJ$35+Revenues!AJ$50)),"")</f>
        <v>5961.23</v>
      </c>
      <c r="AM53" s="410">
        <f ca="1">IF(AM$2&gt;=$A53,($B53/12)*(1+$B$5)+($C53*$D53*(Revenues!AK$35+Revenues!AK$50)),"")</f>
        <v>5971.37</v>
      </c>
      <c r="AN53" s="410">
        <f ca="1">IF(AN$2&gt;=$A53,($B53/12)*(1+$B$5)+($C53*$D53*(Revenues!AL$35+Revenues!AL$50)),"")</f>
        <v>5986.7749999999996</v>
      </c>
      <c r="AO53" s="410">
        <f ca="1">IF(AO$2&gt;=$A53,($B53/12)*(1+$B$5)+($C53*$D53*(Revenues!AM$35+Revenues!AM$50)),"")</f>
        <v>5996.915</v>
      </c>
      <c r="AP53" s="410">
        <f ca="1">IF(AP$2&gt;=$A53,($B53/12)*(1+$B$5)+($C53*$D53*(Revenues!AN$35+Revenues!AN$50)),"")</f>
        <v>6012.32</v>
      </c>
      <c r="AQ53" s="410">
        <f ca="1">IF(AQ$2&gt;=$A53,($B53/12)*(1+$B$5)+($C53*$D53*(Revenues!AO$35+Revenues!AO$50)),"")</f>
        <v>6022.46</v>
      </c>
      <c r="AR53" s="411"/>
      <c r="AS53" s="410">
        <f ca="1">IF(AS$2&gt;=$A53,($B53/12)*(1+$B$5)+($C53*$D53*(Revenues!AP$35+Revenues!AP$50)),"")</f>
        <v>6037.8649999999998</v>
      </c>
      <c r="AT53" s="410">
        <f ca="1">IF(AT$2&gt;=$A53,($B53/12)*(1+$B$5)+($C53*$D53*(Revenues!AQ$35+Revenues!AQ$50)),"")</f>
        <v>6048.0050000000001</v>
      </c>
      <c r="AU53" s="410">
        <f ca="1">IF(AU$2&gt;=$A53,($B53/12)*(1+$B$5)+($C53*$D53*(Revenues!AR$35+Revenues!AR$50)),"")</f>
        <v>6073.55</v>
      </c>
      <c r="AV53" s="410">
        <f ca="1">IF(AV$2&gt;=$A53,($B53/12)*(1+$B$5)+($C53*$D53*(Revenues!AS$35+Revenues!AS$50)),"")</f>
        <v>6099.0950000000003</v>
      </c>
      <c r="AW53" s="410">
        <f ca="1">IF(AW$2&gt;=$A53,($B53/12)*(1+$B$5)+($C53*$D53*(Revenues!AT$35+Revenues!AT$50)),"")</f>
        <v>6124.64</v>
      </c>
      <c r="AX53" s="410">
        <f ca="1">IF(AX$2&gt;=$A53,($B53/12)*(1+$B$5)+($C53*$D53*(Revenues!AU$35+Revenues!AU$50)),"")</f>
        <v>6150.1850000000004</v>
      </c>
      <c r="AY53" s="410">
        <f ca="1">IF(AY$2&gt;=$A53,($B53/12)*(1+$B$5)+($C53*$D53*(Revenues!AV$35+Revenues!AV$50)),"")</f>
        <v>6175.7300000000005</v>
      </c>
      <c r="AZ53" s="410">
        <f ca="1">IF(AZ$2&gt;=$A53,($B53/12)*(1+$B$5)+($C53*$D53*(Revenues!AW$35+Revenues!AW$50)),"")</f>
        <v>6201.2749999999996</v>
      </c>
      <c r="BA53" s="410">
        <f ca="1">IF(BA$2&gt;=$A53,($B53/12)*(1+$B$5)+($C53*$D53*(Revenues!AX$35+Revenues!AX$50)),"")</f>
        <v>6226.82</v>
      </c>
      <c r="BB53" s="410">
        <f ca="1">IF(BB$2&gt;=$A53,($B53/12)*(1+$B$5)+($C53*$D53*(Revenues!AY$35+Revenues!AY$50)),"")</f>
        <v>6252.3649999999998</v>
      </c>
      <c r="BC53" s="410">
        <f ca="1">IF(BC$2&gt;=$A53,($B53/12)*(1+$B$5)+($C53*$D53*(Revenues!AZ$35+Revenues!AZ$50)),"")</f>
        <v>6277.91</v>
      </c>
      <c r="BD53" s="410">
        <f ca="1">IF(BD$2&gt;=$A53,($B53/12)*(1+$B$5)+($C53*$D53*(Revenues!BA$35+Revenues!BA$50)),"")</f>
        <v>6303.4549999999999</v>
      </c>
      <c r="BE53" s="411"/>
      <c r="BF53" s="410">
        <f ca="1">IF(BF$2&gt;=$A53,($B53/12)*(1+$B$5)+($C53*$D53*(Revenues!BB$35+Revenues!BB$50)),"")</f>
        <v>6329</v>
      </c>
      <c r="BG53" s="410">
        <f ca="1">IF(BG$2&gt;=$A53,($B53/12)*(1+$B$5)+($C53*$D53*(Revenues!BC$35+Revenues!BC$50)),"")</f>
        <v>6354.5450000000001</v>
      </c>
      <c r="BH53" s="410">
        <f ca="1">IF(BH$2&gt;=$A53,($B53/12)*(1+$B$5)+($C53*$D53*(Revenues!BD$35+Revenues!BD$50)),"")</f>
        <v>6380.09</v>
      </c>
      <c r="BI53" s="410">
        <f ca="1">IF(BI$2&gt;=$A53,($B53/12)*(1+$B$5)+($C53*$D53*(Revenues!BE$35+Revenues!BE$50)),"")</f>
        <v>6400.37</v>
      </c>
      <c r="BJ53" s="410">
        <f ca="1">IF(BJ$2&gt;=$A53,($B53/12)*(1+$B$5)+($C53*$D53*(Revenues!BF$35+Revenues!BF$50)),"")</f>
        <v>6415.7749999999996</v>
      </c>
      <c r="BK53" s="410">
        <f ca="1">IF(BK$2&gt;=$A53,($B53/12)*(1+$B$5)+($C53*$D53*(Revenues!BG$35+Revenues!BG$50)),"")</f>
        <v>6425.915</v>
      </c>
      <c r="BL53" s="410">
        <f ca="1">IF(BL$2&gt;=$A53,($B53/12)*(1+$B$5)+($C53*$D53*(Revenues!BH$35+Revenues!BH$50)),"")</f>
        <v>6461.6</v>
      </c>
      <c r="BM53" s="410">
        <f ca="1">IF(BM$2&gt;=$A53,($B53/12)*(1+$B$5)+($C53*$D53*(Revenues!BI$35+Revenues!BI$50)),"")</f>
        <v>6487.1450000000004</v>
      </c>
      <c r="BN53" s="410">
        <f ca="1">IF(BN$2&gt;=$A53,($B53/12)*(1+$B$5)+($C53*$D53*(Revenues!BJ$35+Revenues!BJ$50)),"")</f>
        <v>6522.83</v>
      </c>
      <c r="BO53" s="410">
        <f ca="1">IF(BO$2&gt;=$A53,($B53/12)*(1+$B$5)+($C53*$D53*(Revenues!BK$35+Revenues!BK$50)),"")</f>
        <v>6568.6549999999997</v>
      </c>
      <c r="BP53" s="410">
        <f ca="1">IF(BP$2&gt;=$A53,($B53/12)*(1+$B$5)+($C53*$D53*(Revenues!BL$35+Revenues!BL$50)),"")</f>
        <v>6619.7449999999999</v>
      </c>
      <c r="BQ53" s="410">
        <f ca="1">IF(BQ$2&gt;=$A53,($B53/12)*(1+$B$5)+($C53*$D53*(Revenues!BM$35+Revenues!BM$50)),"")</f>
        <v>6665.57</v>
      </c>
      <c r="BR53" s="411"/>
      <c r="BS53" s="410">
        <f ca="1">IF(BS$2&gt;=$A53,($B53/12)*(1+$B$5)+($C53*$D53*(Revenues!BN$35+Revenues!BN$50)),"")</f>
        <v>6726.8</v>
      </c>
      <c r="BT53" s="410">
        <f ca="1">IF(BT$2&gt;=$A53,($B53/12)*(1+$B$5)+($C53*$D53*(Revenues!BO$35+Revenues!BO$50)),"")</f>
        <v>6803.4350000000004</v>
      </c>
      <c r="BU53" s="410">
        <f ca="1">IF(BU$2&gt;=$A53,($B53/12)*(1+$B$5)+($C53*$D53*(Revenues!BP$35+Revenues!BP$50)),"")</f>
        <v>6890.21</v>
      </c>
      <c r="BV53" s="410">
        <f ca="1">IF(BV$2&gt;=$A53,($B53/12)*(1+$B$5)+($C53*$D53*(Revenues!BQ$35+Revenues!BQ$50)),"")</f>
        <v>6961.58</v>
      </c>
      <c r="BW53" s="410">
        <f ca="1">IF(BW$2&gt;=$A53,($B53/12)*(1+$B$5)+($C53*$D53*(Revenues!BR$35+Revenues!BR$50)),"")</f>
        <v>7032.9500000000007</v>
      </c>
      <c r="BX53" s="410">
        <f ca="1">IF(BX$2&gt;=$A53,($B53/12)*(1+$B$5)+($C53*$D53*(Revenues!BS$35+Revenues!BS$50)),"")</f>
        <v>7119.7250000000004</v>
      </c>
      <c r="BY53" s="410">
        <f ca="1">IF(BY$2&gt;=$A53,($B53/12)*(1+$B$5)+($C53*$D53*(Revenues!BT$35+Revenues!BT$50)),"")</f>
        <v>7216.64</v>
      </c>
      <c r="BZ53" s="410">
        <f ca="1">IF(BZ$2&gt;=$A53,($B53/12)*(1+$B$5)+($C53*$D53*(Revenues!BU$35+Revenues!BU$50)),"")</f>
        <v>7339.1</v>
      </c>
      <c r="CA53" s="410">
        <f ca="1">IF(CA$2&gt;=$A53,($B53/12)*(1+$B$5)+($C53*$D53*(Revenues!BV$35+Revenues!BV$50)),"")</f>
        <v>7476.9650000000001</v>
      </c>
      <c r="CB53" s="410">
        <f ca="1">IF(CB$2&gt;=$A53,($B53/12)*(1+$B$5)+($C53*$D53*(Revenues!BW$35+Revenues!BW$50)),"")</f>
        <v>7609.5650000000005</v>
      </c>
      <c r="CC53" s="410">
        <f ca="1">IF(CC$2&gt;=$A53,($B53/12)*(1+$B$5)+($C53*$D53*(Revenues!BX$35+Revenues!BX$50)),"")</f>
        <v>7757.5700000000006</v>
      </c>
      <c r="CD53" s="410">
        <f ca="1">IF(CD$2&gt;=$A53,($B53/12)*(1+$B$5)+($C53*$D53*(Revenues!BY$35+Revenues!BY$50)),"")</f>
        <v>7915.7150000000001</v>
      </c>
      <c r="CE53" s="411"/>
      <c r="CF53" s="410">
        <f ca="1">IF(CF$2&gt;=$A53,($B53/12)*(1+$B$5)+($C53*$D53*(Revenues!BZ$35+Revenues!BZ$50)),"")</f>
        <v>8084</v>
      </c>
      <c r="CG53" s="410">
        <f ca="1">IF(CG$2&gt;=$A53,($B53/12)*(1+$B$5)+($C53*$D53*(Revenues!CA$35+Revenues!CA$50)),"")</f>
        <v>8267.69</v>
      </c>
      <c r="CH53" s="410">
        <f ca="1">IF(CH$2&gt;=$A53,($B53/12)*(1+$B$5)+($C53*$D53*(Revenues!CB$35+Revenues!CB$50)),"")</f>
        <v>8476.9250000000011</v>
      </c>
      <c r="CI53" s="410">
        <f ca="1">IF(CI$2&gt;=$A53,($B53/12)*(1+$B$5)+($C53*$D53*(Revenues!CC$35+Revenues!CC$50)),"")</f>
        <v>8696.3000000000011</v>
      </c>
      <c r="CJ53" s="410">
        <f ca="1">IF(CJ$2&gt;=$A53,($B53/12)*(1+$B$5)+($C53*$D53*(Revenues!CD$35+Revenues!CD$50)),"")</f>
        <v>8941.2200000000012</v>
      </c>
      <c r="CK53" s="410">
        <f ca="1">IF(CK$2&gt;=$A53,($B53/12)*(1+$B$5)+($C53*$D53*(Revenues!CE$35+Revenues!CE$50)),"")</f>
        <v>9196.2800000000007</v>
      </c>
      <c r="CL53" s="410">
        <f ca="1">IF(CL$2&gt;=$A53,($B53/12)*(1+$B$5)+($C53*$D53*(Revenues!CF$35+Revenues!CF$50)),"")</f>
        <v>9492.2900000000009</v>
      </c>
      <c r="CM53" s="410">
        <f ca="1">IF(CM$2&gt;=$A53,($B53/12)*(1+$B$5)+($C53*$D53*(Revenues!CG$35+Revenues!CG$50)),"")</f>
        <v>9808.5800000000017</v>
      </c>
      <c r="CN53" s="410">
        <f ca="1">IF(CN$2&gt;=$A53,($B53/12)*(1+$B$5)+($C53*$D53*(Revenues!CH$35+Revenues!CH$50)),"")</f>
        <v>10165.82</v>
      </c>
      <c r="CO53" s="410">
        <f ca="1">IF(CO$2&gt;=$A53,($B53/12)*(1+$B$5)+($C53*$D53*(Revenues!CI$35+Revenues!CI$50)),"")</f>
        <v>10553.48</v>
      </c>
      <c r="CP53" s="410">
        <f ca="1">IF(CP$2&gt;=$A53,($B53/12)*(1+$B$5)+($C53*$D53*(Revenues!CJ$35+Revenues!CJ$50)),"")</f>
        <v>10982.09</v>
      </c>
      <c r="CQ53" s="410">
        <f ca="1">IF(CQ$2&gt;=$A53,($B53/12)*(1+$B$5)+($C53*$D53*(Revenues!CK$35+Revenues!CK$50)),"")</f>
        <v>11446.385000000002</v>
      </c>
      <c r="CR53" s="411"/>
    </row>
    <row r="54" spans="1:96" ht="16">
      <c r="A54" s="224"/>
      <c r="B54" s="306"/>
      <c r="C54" s="136"/>
      <c r="D54" s="197"/>
      <c r="E54" s="135"/>
      <c r="F54" s="585">
        <f t="shared" si="124"/>
        <v>0</v>
      </c>
      <c r="G54" s="414">
        <f t="shared" si="124"/>
        <v>0</v>
      </c>
      <c r="H54" s="414">
        <f t="shared" si="124"/>
        <v>0</v>
      </c>
      <c r="I54" s="414">
        <f t="shared" si="124"/>
        <v>0</v>
      </c>
      <c r="J54" s="414">
        <f t="shared" si="124"/>
        <v>0</v>
      </c>
      <c r="K54" s="414">
        <f t="shared" si="124"/>
        <v>0</v>
      </c>
      <c r="L54" s="414">
        <f t="shared" si="124"/>
        <v>0</v>
      </c>
      <c r="M54" s="414">
        <f t="shared" si="124"/>
        <v>0</v>
      </c>
      <c r="N54" s="414">
        <f t="shared" si="124"/>
        <v>0</v>
      </c>
      <c r="O54" s="414">
        <f t="shared" si="124"/>
        <v>0</v>
      </c>
      <c r="P54" s="414">
        <f t="shared" si="124"/>
        <v>0</v>
      </c>
      <c r="Q54" s="414">
        <f t="shared" si="124"/>
        <v>0</v>
      </c>
      <c r="R54" s="415"/>
      <c r="S54" s="410">
        <f t="shared" si="125"/>
        <v>0</v>
      </c>
      <c r="T54" s="410">
        <f t="shared" si="125"/>
        <v>0</v>
      </c>
      <c r="U54" s="410">
        <f t="shared" si="125"/>
        <v>0</v>
      </c>
      <c r="V54" s="410">
        <f t="shared" si="125"/>
        <v>0</v>
      </c>
      <c r="W54" s="410">
        <f t="shared" si="125"/>
        <v>0</v>
      </c>
      <c r="X54" s="410">
        <f t="shared" si="125"/>
        <v>0</v>
      </c>
      <c r="Y54" s="410">
        <f t="shared" si="125"/>
        <v>0</v>
      </c>
      <c r="Z54" s="410">
        <f t="shared" si="125"/>
        <v>0</v>
      </c>
      <c r="AA54" s="410">
        <f t="shared" si="125"/>
        <v>0</v>
      </c>
      <c r="AB54" s="410">
        <f t="shared" si="125"/>
        <v>0</v>
      </c>
      <c r="AC54" s="410">
        <f t="shared" si="125"/>
        <v>0</v>
      </c>
      <c r="AD54" s="410">
        <f t="shared" si="125"/>
        <v>0</v>
      </c>
      <c r="AE54" s="415"/>
      <c r="AF54" s="410">
        <f t="shared" ref="AF54:AQ55" si="126">IF(AF$2&gt;=$A54,($B54/12)*(1+$B$5),"")</f>
        <v>0</v>
      </c>
      <c r="AG54" s="410">
        <f t="shared" si="126"/>
        <v>0</v>
      </c>
      <c r="AH54" s="410">
        <f t="shared" si="126"/>
        <v>0</v>
      </c>
      <c r="AI54" s="410">
        <f t="shared" si="126"/>
        <v>0</v>
      </c>
      <c r="AJ54" s="410">
        <f t="shared" si="126"/>
        <v>0</v>
      </c>
      <c r="AK54" s="410">
        <f t="shared" si="126"/>
        <v>0</v>
      </c>
      <c r="AL54" s="410">
        <f t="shared" si="126"/>
        <v>0</v>
      </c>
      <c r="AM54" s="410">
        <f t="shared" si="126"/>
        <v>0</v>
      </c>
      <c r="AN54" s="410">
        <f t="shared" si="126"/>
        <v>0</v>
      </c>
      <c r="AO54" s="410">
        <f t="shared" si="126"/>
        <v>0</v>
      </c>
      <c r="AP54" s="410">
        <f t="shared" si="126"/>
        <v>0</v>
      </c>
      <c r="AQ54" s="410">
        <f t="shared" si="126"/>
        <v>0</v>
      </c>
      <c r="AR54" s="415"/>
      <c r="AS54" s="410">
        <f t="shared" ref="AS54:BD55" si="127">IF(AS$2&gt;=$A54,($B54/12)*(1+$B$5),"")</f>
        <v>0</v>
      </c>
      <c r="AT54" s="410">
        <f t="shared" si="127"/>
        <v>0</v>
      </c>
      <c r="AU54" s="410">
        <f t="shared" si="127"/>
        <v>0</v>
      </c>
      <c r="AV54" s="410">
        <f t="shared" si="127"/>
        <v>0</v>
      </c>
      <c r="AW54" s="410">
        <f t="shared" si="127"/>
        <v>0</v>
      </c>
      <c r="AX54" s="410">
        <f t="shared" si="127"/>
        <v>0</v>
      </c>
      <c r="AY54" s="410">
        <f t="shared" si="127"/>
        <v>0</v>
      </c>
      <c r="AZ54" s="410">
        <f t="shared" si="127"/>
        <v>0</v>
      </c>
      <c r="BA54" s="410">
        <f t="shared" si="127"/>
        <v>0</v>
      </c>
      <c r="BB54" s="410">
        <f t="shared" si="127"/>
        <v>0</v>
      </c>
      <c r="BC54" s="410">
        <f t="shared" si="127"/>
        <v>0</v>
      </c>
      <c r="BD54" s="410">
        <f t="shared" si="127"/>
        <v>0</v>
      </c>
      <c r="BE54" s="415"/>
      <c r="BF54" s="410">
        <f t="shared" ref="BF54:BQ55" si="128">IF(BF$2&gt;=$A54,($B54/12)*(1+$B$5),"")</f>
        <v>0</v>
      </c>
      <c r="BG54" s="410">
        <f t="shared" si="128"/>
        <v>0</v>
      </c>
      <c r="BH54" s="410">
        <f t="shared" si="128"/>
        <v>0</v>
      </c>
      <c r="BI54" s="410">
        <f t="shared" si="128"/>
        <v>0</v>
      </c>
      <c r="BJ54" s="410">
        <f t="shared" si="128"/>
        <v>0</v>
      </c>
      <c r="BK54" s="410">
        <f t="shared" si="128"/>
        <v>0</v>
      </c>
      <c r="BL54" s="410">
        <f t="shared" si="128"/>
        <v>0</v>
      </c>
      <c r="BM54" s="410">
        <f t="shared" si="128"/>
        <v>0</v>
      </c>
      <c r="BN54" s="410">
        <f t="shared" si="128"/>
        <v>0</v>
      </c>
      <c r="BO54" s="410">
        <f t="shared" si="128"/>
        <v>0</v>
      </c>
      <c r="BP54" s="410">
        <f t="shared" si="128"/>
        <v>0</v>
      </c>
      <c r="BQ54" s="410">
        <f t="shared" si="128"/>
        <v>0</v>
      </c>
      <c r="BR54" s="415"/>
      <c r="BS54" s="410">
        <f t="shared" ref="BS54:CD55" si="129">IF(BS$2&gt;=$A54,($B54/12)*(1+$B$5),"")</f>
        <v>0</v>
      </c>
      <c r="BT54" s="410">
        <f t="shared" si="129"/>
        <v>0</v>
      </c>
      <c r="BU54" s="410">
        <f t="shared" si="129"/>
        <v>0</v>
      </c>
      <c r="BV54" s="410">
        <f t="shared" si="129"/>
        <v>0</v>
      </c>
      <c r="BW54" s="410">
        <f t="shared" si="129"/>
        <v>0</v>
      </c>
      <c r="BX54" s="410">
        <f t="shared" si="129"/>
        <v>0</v>
      </c>
      <c r="BY54" s="410">
        <f t="shared" si="129"/>
        <v>0</v>
      </c>
      <c r="BZ54" s="410">
        <f t="shared" si="129"/>
        <v>0</v>
      </c>
      <c r="CA54" s="410">
        <f t="shared" si="129"/>
        <v>0</v>
      </c>
      <c r="CB54" s="410">
        <f t="shared" si="129"/>
        <v>0</v>
      </c>
      <c r="CC54" s="410">
        <f t="shared" si="129"/>
        <v>0</v>
      </c>
      <c r="CD54" s="410">
        <f t="shared" si="129"/>
        <v>0</v>
      </c>
      <c r="CE54" s="415"/>
      <c r="CF54" s="410">
        <f t="shared" ref="CF54:CQ55" si="130">IF(CF$2&gt;=$A54,($B54/12)*(1+$B$5),"")</f>
        <v>0</v>
      </c>
      <c r="CG54" s="410">
        <f t="shared" si="130"/>
        <v>0</v>
      </c>
      <c r="CH54" s="410">
        <f t="shared" si="130"/>
        <v>0</v>
      </c>
      <c r="CI54" s="410">
        <f t="shared" si="130"/>
        <v>0</v>
      </c>
      <c r="CJ54" s="410">
        <f t="shared" si="130"/>
        <v>0</v>
      </c>
      <c r="CK54" s="410">
        <f t="shared" si="130"/>
        <v>0</v>
      </c>
      <c r="CL54" s="410">
        <f t="shared" si="130"/>
        <v>0</v>
      </c>
      <c r="CM54" s="410">
        <f t="shared" si="130"/>
        <v>0</v>
      </c>
      <c r="CN54" s="410">
        <f t="shared" si="130"/>
        <v>0</v>
      </c>
      <c r="CO54" s="410">
        <f t="shared" si="130"/>
        <v>0</v>
      </c>
      <c r="CP54" s="410">
        <f t="shared" si="130"/>
        <v>0</v>
      </c>
      <c r="CQ54" s="410">
        <f t="shared" si="130"/>
        <v>0</v>
      </c>
      <c r="CR54" s="415"/>
    </row>
    <row r="55" spans="1:96" ht="16">
      <c r="A55" s="224"/>
      <c r="B55" s="306"/>
      <c r="C55" s="136"/>
      <c r="D55" s="197"/>
      <c r="E55" s="135"/>
      <c r="F55" s="585">
        <f t="shared" si="124"/>
        <v>0</v>
      </c>
      <c r="G55" s="414">
        <f t="shared" si="124"/>
        <v>0</v>
      </c>
      <c r="H55" s="414">
        <f t="shared" si="124"/>
        <v>0</v>
      </c>
      <c r="I55" s="414">
        <f t="shared" si="124"/>
        <v>0</v>
      </c>
      <c r="J55" s="414">
        <f t="shared" si="124"/>
        <v>0</v>
      </c>
      <c r="K55" s="414">
        <f t="shared" si="124"/>
        <v>0</v>
      </c>
      <c r="L55" s="414">
        <f t="shared" si="124"/>
        <v>0</v>
      </c>
      <c r="M55" s="414">
        <f t="shared" si="124"/>
        <v>0</v>
      </c>
      <c r="N55" s="414">
        <f t="shared" si="124"/>
        <v>0</v>
      </c>
      <c r="O55" s="414">
        <f t="shared" si="124"/>
        <v>0</v>
      </c>
      <c r="P55" s="414">
        <f t="shared" si="124"/>
        <v>0</v>
      </c>
      <c r="Q55" s="414">
        <f t="shared" si="124"/>
        <v>0</v>
      </c>
      <c r="R55" s="415"/>
      <c r="S55" s="410">
        <f t="shared" si="125"/>
        <v>0</v>
      </c>
      <c r="T55" s="410">
        <f t="shared" si="125"/>
        <v>0</v>
      </c>
      <c r="U55" s="410">
        <f t="shared" si="125"/>
        <v>0</v>
      </c>
      <c r="V55" s="410">
        <f t="shared" si="125"/>
        <v>0</v>
      </c>
      <c r="W55" s="410">
        <f t="shared" si="125"/>
        <v>0</v>
      </c>
      <c r="X55" s="410">
        <f t="shared" si="125"/>
        <v>0</v>
      </c>
      <c r="Y55" s="410">
        <f t="shared" si="125"/>
        <v>0</v>
      </c>
      <c r="Z55" s="410">
        <f t="shared" si="125"/>
        <v>0</v>
      </c>
      <c r="AA55" s="410">
        <f t="shared" si="125"/>
        <v>0</v>
      </c>
      <c r="AB55" s="410">
        <f t="shared" si="125"/>
        <v>0</v>
      </c>
      <c r="AC55" s="410">
        <f t="shared" si="125"/>
        <v>0</v>
      </c>
      <c r="AD55" s="410">
        <f t="shared" si="125"/>
        <v>0</v>
      </c>
      <c r="AE55" s="415"/>
      <c r="AF55" s="410">
        <f t="shared" si="126"/>
        <v>0</v>
      </c>
      <c r="AG55" s="410">
        <f t="shared" si="126"/>
        <v>0</v>
      </c>
      <c r="AH55" s="410">
        <f t="shared" si="126"/>
        <v>0</v>
      </c>
      <c r="AI55" s="410">
        <f t="shared" si="126"/>
        <v>0</v>
      </c>
      <c r="AJ55" s="410">
        <f t="shared" si="126"/>
        <v>0</v>
      </c>
      <c r="AK55" s="410">
        <f t="shared" si="126"/>
        <v>0</v>
      </c>
      <c r="AL55" s="410">
        <f t="shared" si="126"/>
        <v>0</v>
      </c>
      <c r="AM55" s="410">
        <f t="shared" si="126"/>
        <v>0</v>
      </c>
      <c r="AN55" s="410">
        <f t="shared" si="126"/>
        <v>0</v>
      </c>
      <c r="AO55" s="410">
        <f t="shared" si="126"/>
        <v>0</v>
      </c>
      <c r="AP55" s="410">
        <f t="shared" si="126"/>
        <v>0</v>
      </c>
      <c r="AQ55" s="410">
        <f t="shared" si="126"/>
        <v>0</v>
      </c>
      <c r="AR55" s="415"/>
      <c r="AS55" s="410">
        <f t="shared" si="127"/>
        <v>0</v>
      </c>
      <c r="AT55" s="410">
        <f t="shared" si="127"/>
        <v>0</v>
      </c>
      <c r="AU55" s="410">
        <f t="shared" si="127"/>
        <v>0</v>
      </c>
      <c r="AV55" s="410">
        <f t="shared" si="127"/>
        <v>0</v>
      </c>
      <c r="AW55" s="410">
        <f t="shared" si="127"/>
        <v>0</v>
      </c>
      <c r="AX55" s="410">
        <f t="shared" si="127"/>
        <v>0</v>
      </c>
      <c r="AY55" s="410">
        <f t="shared" si="127"/>
        <v>0</v>
      </c>
      <c r="AZ55" s="410">
        <f t="shared" si="127"/>
        <v>0</v>
      </c>
      <c r="BA55" s="410">
        <f t="shared" si="127"/>
        <v>0</v>
      </c>
      <c r="BB55" s="410">
        <f t="shared" si="127"/>
        <v>0</v>
      </c>
      <c r="BC55" s="410">
        <f t="shared" si="127"/>
        <v>0</v>
      </c>
      <c r="BD55" s="410">
        <f t="shared" si="127"/>
        <v>0</v>
      </c>
      <c r="BE55" s="415"/>
      <c r="BF55" s="410">
        <f t="shared" si="128"/>
        <v>0</v>
      </c>
      <c r="BG55" s="410">
        <f t="shared" si="128"/>
        <v>0</v>
      </c>
      <c r="BH55" s="410">
        <f t="shared" si="128"/>
        <v>0</v>
      </c>
      <c r="BI55" s="410">
        <f t="shared" si="128"/>
        <v>0</v>
      </c>
      <c r="BJ55" s="410">
        <f t="shared" si="128"/>
        <v>0</v>
      </c>
      <c r="BK55" s="410">
        <f t="shared" si="128"/>
        <v>0</v>
      </c>
      <c r="BL55" s="410">
        <f t="shared" si="128"/>
        <v>0</v>
      </c>
      <c r="BM55" s="410">
        <f t="shared" si="128"/>
        <v>0</v>
      </c>
      <c r="BN55" s="410">
        <f t="shared" si="128"/>
        <v>0</v>
      </c>
      <c r="BO55" s="410">
        <f t="shared" si="128"/>
        <v>0</v>
      </c>
      <c r="BP55" s="410">
        <f t="shared" si="128"/>
        <v>0</v>
      </c>
      <c r="BQ55" s="410">
        <f t="shared" si="128"/>
        <v>0</v>
      </c>
      <c r="BR55" s="415"/>
      <c r="BS55" s="410">
        <f t="shared" si="129"/>
        <v>0</v>
      </c>
      <c r="BT55" s="410">
        <f t="shared" si="129"/>
        <v>0</v>
      </c>
      <c r="BU55" s="410">
        <f t="shared" si="129"/>
        <v>0</v>
      </c>
      <c r="BV55" s="410">
        <f t="shared" si="129"/>
        <v>0</v>
      </c>
      <c r="BW55" s="410">
        <f t="shared" si="129"/>
        <v>0</v>
      </c>
      <c r="BX55" s="410">
        <f t="shared" si="129"/>
        <v>0</v>
      </c>
      <c r="BY55" s="410">
        <f t="shared" si="129"/>
        <v>0</v>
      </c>
      <c r="BZ55" s="410">
        <f t="shared" si="129"/>
        <v>0</v>
      </c>
      <c r="CA55" s="410">
        <f t="shared" si="129"/>
        <v>0</v>
      </c>
      <c r="CB55" s="410">
        <f t="shared" si="129"/>
        <v>0</v>
      </c>
      <c r="CC55" s="410">
        <f t="shared" si="129"/>
        <v>0</v>
      </c>
      <c r="CD55" s="410">
        <f t="shared" si="129"/>
        <v>0</v>
      </c>
      <c r="CE55" s="415"/>
      <c r="CF55" s="410">
        <f t="shared" si="130"/>
        <v>0</v>
      </c>
      <c r="CG55" s="410">
        <f t="shared" si="130"/>
        <v>0</v>
      </c>
      <c r="CH55" s="410">
        <f t="shared" si="130"/>
        <v>0</v>
      </c>
      <c r="CI55" s="410">
        <f t="shared" si="130"/>
        <v>0</v>
      </c>
      <c r="CJ55" s="410">
        <f t="shared" si="130"/>
        <v>0</v>
      </c>
      <c r="CK55" s="410">
        <f t="shared" si="130"/>
        <v>0</v>
      </c>
      <c r="CL55" s="410">
        <f t="shared" si="130"/>
        <v>0</v>
      </c>
      <c r="CM55" s="410">
        <f t="shared" si="130"/>
        <v>0</v>
      </c>
      <c r="CN55" s="410">
        <f t="shared" si="130"/>
        <v>0</v>
      </c>
      <c r="CO55" s="410">
        <f t="shared" si="130"/>
        <v>0</v>
      </c>
      <c r="CP55" s="410">
        <f t="shared" si="130"/>
        <v>0</v>
      </c>
      <c r="CQ55" s="410">
        <f t="shared" si="130"/>
        <v>0</v>
      </c>
      <c r="CR55" s="415"/>
    </row>
    <row r="56" spans="1:96" ht="16">
      <c r="A56" s="224"/>
      <c r="B56" s="306"/>
      <c r="C56" s="136"/>
      <c r="D56" s="197"/>
      <c r="E56" s="242" t="s">
        <v>125</v>
      </c>
      <c r="F56" s="590">
        <f>SUM(F46:F55)</f>
        <v>49166.666666666672</v>
      </c>
      <c r="G56" s="416">
        <f t="shared" ref="G56:Q56" si="131">SUM(G46:G55)</f>
        <v>49166.666666666672</v>
      </c>
      <c r="H56" s="416">
        <f t="shared" si="131"/>
        <v>49166.666666666672</v>
      </c>
      <c r="I56" s="416">
        <f t="shared" si="131"/>
        <v>49166.666666666672</v>
      </c>
      <c r="J56" s="416">
        <f t="shared" si="131"/>
        <v>49166.666666666672</v>
      </c>
      <c r="K56" s="416">
        <f t="shared" si="131"/>
        <v>49166.666666666672</v>
      </c>
      <c r="L56" s="416">
        <f t="shared" si="131"/>
        <v>49166.666666666672</v>
      </c>
      <c r="M56" s="416">
        <f t="shared" si="131"/>
        <v>49166.666666666672</v>
      </c>
      <c r="N56" s="416">
        <f t="shared" si="131"/>
        <v>49166.666666666672</v>
      </c>
      <c r="O56" s="416">
        <f t="shared" si="131"/>
        <v>49166.666666666672</v>
      </c>
      <c r="P56" s="416">
        <f t="shared" si="131"/>
        <v>49166.666666666672</v>
      </c>
      <c r="Q56" s="416">
        <f t="shared" si="131"/>
        <v>49166.666666666672</v>
      </c>
      <c r="R56" s="417"/>
      <c r="S56" s="416">
        <f>SUM(S46:S55)</f>
        <v>49166.666666666672</v>
      </c>
      <c r="T56" s="416">
        <f t="shared" ref="T56:AD56" si="132">SUM(T46:T55)</f>
        <v>49166.666666666672</v>
      </c>
      <c r="U56" s="416">
        <f t="shared" si="132"/>
        <v>49166.666666666672</v>
      </c>
      <c r="V56" s="416">
        <f t="shared" si="132"/>
        <v>49166.666666666672</v>
      </c>
      <c r="W56" s="416">
        <f t="shared" si="132"/>
        <v>49166.666666666672</v>
      </c>
      <c r="X56" s="416">
        <f t="shared" si="132"/>
        <v>49166.666666666672</v>
      </c>
      <c r="Y56" s="416">
        <f t="shared" si="132"/>
        <v>49166.666666666672</v>
      </c>
      <c r="Z56" s="416">
        <f t="shared" si="132"/>
        <v>49166.666666666672</v>
      </c>
      <c r="AA56" s="416">
        <f t="shared" si="132"/>
        <v>49166.666666666672</v>
      </c>
      <c r="AB56" s="416">
        <f t="shared" si="132"/>
        <v>49166.666666666672</v>
      </c>
      <c r="AC56" s="416">
        <f t="shared" si="132"/>
        <v>49166.666666666672</v>
      </c>
      <c r="AD56" s="416">
        <f t="shared" si="132"/>
        <v>49166.666666666672</v>
      </c>
      <c r="AE56" s="417"/>
      <c r="AF56" s="416">
        <f ca="1">SUM(AF46:AF55)</f>
        <v>49371.026666666658</v>
      </c>
      <c r="AG56" s="416">
        <f t="shared" ref="AG56" ca="1" si="133">SUM(AG46:AG55)</f>
        <v>49452.146666666667</v>
      </c>
      <c r="AH56" s="416">
        <f t="shared" ref="AH56" ca="1" si="134">SUM(AH46:AH55)</f>
        <v>49452.146666666667</v>
      </c>
      <c r="AI56" s="416">
        <f t="shared" ref="AI56" ca="1" si="135">SUM(AI46:AI55)</f>
        <v>49452.146666666667</v>
      </c>
      <c r="AJ56" s="416">
        <f t="shared" ref="AJ56" ca="1" si="136">SUM(AJ46:AJ55)</f>
        <v>49533.266666666663</v>
      </c>
      <c r="AK56" s="416">
        <f t="shared" ref="AK56" ca="1" si="137">SUM(AK46:AK55)</f>
        <v>49656.506666666653</v>
      </c>
      <c r="AL56" s="416">
        <f t="shared" ref="AL56" ca="1" si="138">SUM(AL46:AL55)</f>
        <v>49656.506666666653</v>
      </c>
      <c r="AM56" s="416">
        <f t="shared" ref="AM56" ca="1" si="139">SUM(AM46:AM55)</f>
        <v>49737.626666666671</v>
      </c>
      <c r="AN56" s="416">
        <f t="shared" ref="AN56" ca="1" si="140">SUM(AN46:AN55)</f>
        <v>49860.866666666676</v>
      </c>
      <c r="AO56" s="416">
        <f t="shared" ref="AO56" ca="1" si="141">SUM(AO46:AO55)</f>
        <v>49941.986666666671</v>
      </c>
      <c r="AP56" s="416">
        <f t="shared" ref="AP56" ca="1" si="142">SUM(AP46:AP55)</f>
        <v>50065.226666666669</v>
      </c>
      <c r="AQ56" s="416">
        <f t="shared" ref="AQ56" ca="1" si="143">SUM(AQ46:AQ55)</f>
        <v>50146.346666666665</v>
      </c>
      <c r="AR56" s="417"/>
      <c r="AS56" s="416">
        <f ca="1">SUM(AS46:AS55)</f>
        <v>50269.586666666655</v>
      </c>
      <c r="AT56" s="416">
        <f t="shared" ref="AT56" ca="1" si="144">SUM(AT46:AT55)</f>
        <v>50350.706666666665</v>
      </c>
      <c r="AU56" s="416">
        <f t="shared" ref="AU56" ca="1" si="145">SUM(AU46:AU55)</f>
        <v>50555.066666666673</v>
      </c>
      <c r="AV56" s="416">
        <f t="shared" ref="AV56" ca="1" si="146">SUM(AV46:AV55)</f>
        <v>50759.426666666674</v>
      </c>
      <c r="AW56" s="416">
        <f t="shared" ref="AW56" ca="1" si="147">SUM(AW46:AW55)</f>
        <v>50963.786666666667</v>
      </c>
      <c r="AX56" s="416">
        <f t="shared" ref="AX56" ca="1" si="148">SUM(AX46:AX55)</f>
        <v>51168.146666666667</v>
      </c>
      <c r="AY56" s="416">
        <f t="shared" ref="AY56" ca="1" si="149">SUM(AY46:AY55)</f>
        <v>51372.506666666675</v>
      </c>
      <c r="AZ56" s="416">
        <f t="shared" ref="AZ56" ca="1" si="150">SUM(AZ46:AZ55)</f>
        <v>51576.866666666676</v>
      </c>
      <c r="BA56" s="416">
        <f t="shared" ref="BA56" ca="1" si="151">SUM(BA46:BA55)</f>
        <v>51781.226666666662</v>
      </c>
      <c r="BB56" s="416">
        <f t="shared" ref="BB56" ca="1" si="152">SUM(BB46:BB55)</f>
        <v>51985.586666666655</v>
      </c>
      <c r="BC56" s="416">
        <f t="shared" ref="BC56" ca="1" si="153">SUM(BC46:BC55)</f>
        <v>52189.94666666667</v>
      </c>
      <c r="BD56" s="416">
        <f t="shared" ref="BD56" ca="1" si="154">SUM(BD46:BD55)</f>
        <v>52394.306666666678</v>
      </c>
      <c r="BE56" s="417"/>
      <c r="BF56" s="416">
        <f ca="1">SUM(BF46:BF55)</f>
        <v>52598.666666666672</v>
      </c>
      <c r="BG56" s="416">
        <f t="shared" ref="BG56" ca="1" si="155">SUM(BG46:BG55)</f>
        <v>52803.026666666658</v>
      </c>
      <c r="BH56" s="416">
        <f t="shared" ref="BH56" ca="1" si="156">SUM(BH46:BH55)</f>
        <v>53007.386666666658</v>
      </c>
      <c r="BI56" s="416">
        <f t="shared" ref="BI56" ca="1" si="157">SUM(BI46:BI55)</f>
        <v>53169.626666666671</v>
      </c>
      <c r="BJ56" s="416">
        <f t="shared" ref="BJ56" ca="1" si="158">SUM(BJ46:BJ55)</f>
        <v>53292.866666666676</v>
      </c>
      <c r="BK56" s="416">
        <f t="shared" ref="BK56" ca="1" si="159">SUM(BK46:BK55)</f>
        <v>53373.986666666671</v>
      </c>
      <c r="BL56" s="416">
        <f t="shared" ref="BL56" ca="1" si="160">SUM(BL46:BL55)</f>
        <v>53659.46666666666</v>
      </c>
      <c r="BM56" s="416">
        <f t="shared" ref="BM56" ca="1" si="161">SUM(BM46:BM55)</f>
        <v>53863.826666666675</v>
      </c>
      <c r="BN56" s="416">
        <f t="shared" ref="BN56" ca="1" si="162">SUM(BN46:BN55)</f>
        <v>54149.306666666678</v>
      </c>
      <c r="BO56" s="416">
        <f t="shared" ref="BO56" ca="1" si="163">SUM(BO46:BO55)</f>
        <v>54515.906666666662</v>
      </c>
      <c r="BP56" s="416">
        <f t="shared" ref="BP56" ca="1" si="164">SUM(BP46:BP55)</f>
        <v>54924.626666666671</v>
      </c>
      <c r="BQ56" s="416">
        <f t="shared" ref="BQ56" ca="1" si="165">SUM(BQ46:BQ55)</f>
        <v>55291.226666666662</v>
      </c>
      <c r="BR56" s="417"/>
      <c r="BS56" s="416">
        <f ca="1">SUM(BS46:BS55)</f>
        <v>55781.066666666673</v>
      </c>
      <c r="BT56" s="416">
        <f t="shared" ref="BT56" ca="1" si="166">SUM(BT46:BT55)</f>
        <v>56394.14666666666</v>
      </c>
      <c r="BU56" s="416">
        <f t="shared" ref="BU56" ca="1" si="167">SUM(BU46:BU55)</f>
        <v>57088.346666666665</v>
      </c>
      <c r="BV56" s="416">
        <f t="shared" ref="BV56" ca="1" si="168">SUM(BV46:BV55)</f>
        <v>57659.306666666678</v>
      </c>
      <c r="BW56" s="416">
        <f t="shared" ref="BW56" ca="1" si="169">SUM(BW46:BW55)</f>
        <v>58230.266666666663</v>
      </c>
      <c r="BX56" s="416">
        <f t="shared" ref="BX56" ca="1" si="170">SUM(BX46:BX55)</f>
        <v>58924.46666666666</v>
      </c>
      <c r="BY56" s="416">
        <f t="shared" ref="BY56" ca="1" si="171">SUM(BY46:BY55)</f>
        <v>59699.786666666667</v>
      </c>
      <c r="BZ56" s="416">
        <f t="shared" ref="BZ56" ca="1" si="172">SUM(BZ46:BZ55)</f>
        <v>60679.46666666666</v>
      </c>
      <c r="CA56" s="416">
        <f t="shared" ref="CA56" ca="1" si="173">SUM(CA46:CA55)</f>
        <v>61782.386666666658</v>
      </c>
      <c r="CB56" s="416">
        <f t="shared" ref="CB56" ca="1" si="174">SUM(CB46:CB55)</f>
        <v>62843.186666666683</v>
      </c>
      <c r="CC56" s="416">
        <f t="shared" ref="CC56" ca="1" si="175">SUM(CC46:CC55)</f>
        <v>64027.226666666669</v>
      </c>
      <c r="CD56" s="416">
        <f t="shared" ref="CD56" ca="1" si="176">SUM(CD46:CD55)</f>
        <v>65292.386666666658</v>
      </c>
      <c r="CE56" s="417"/>
      <c r="CF56" s="416">
        <f ca="1">SUM(CF46:CF55)</f>
        <v>66638.666666666672</v>
      </c>
      <c r="CG56" s="416">
        <f t="shared" ref="CG56" ca="1" si="177">SUM(CG46:CG55)</f>
        <v>68108.186666666676</v>
      </c>
      <c r="CH56" s="416">
        <f t="shared" ref="CH56" ca="1" si="178">SUM(CH46:CH55)</f>
        <v>69782.06666666668</v>
      </c>
      <c r="CI56" s="416">
        <f t="shared" ref="CI56" ca="1" si="179">SUM(CI46:CI55)</f>
        <v>71537.06666666668</v>
      </c>
      <c r="CJ56" s="416">
        <f t="shared" ref="CJ56" ca="1" si="180">SUM(CJ46:CJ55)</f>
        <v>73496.426666666666</v>
      </c>
      <c r="CK56" s="416">
        <f t="shared" ref="CK56" ca="1" si="181">SUM(CK46:CK55)</f>
        <v>75536.906666666662</v>
      </c>
      <c r="CL56" s="416">
        <f t="shared" ref="CL56" ca="1" si="182">SUM(CL46:CL55)</f>
        <v>77904.986666666693</v>
      </c>
      <c r="CM56" s="416">
        <f t="shared" ref="CM56" ca="1" si="183">SUM(CM46:CM55)</f>
        <v>80435.306666666685</v>
      </c>
      <c r="CN56" s="416">
        <f t="shared" ref="CN56" ca="1" si="184">SUM(CN46:CN55)</f>
        <v>83293.226666666684</v>
      </c>
      <c r="CO56" s="416">
        <f t="shared" ref="CO56" ca="1" si="185">SUM(CO46:CO55)</f>
        <v>86394.506666666653</v>
      </c>
      <c r="CP56" s="416">
        <f t="shared" ref="CP56" ca="1" si="186">SUM(CP46:CP55)</f>
        <v>89823.386666666658</v>
      </c>
      <c r="CQ56" s="416">
        <f t="shared" ref="CQ56" ca="1" si="187">SUM(CQ46:CQ55)</f>
        <v>93537.746666666702</v>
      </c>
      <c r="CR56" s="415"/>
    </row>
    <row r="57" spans="1:96" ht="17" thickBot="1">
      <c r="A57" s="226"/>
      <c r="B57" s="406"/>
      <c r="C57" s="215"/>
      <c r="D57" s="216"/>
      <c r="E57" s="154" t="s">
        <v>277</v>
      </c>
      <c r="F57" s="595">
        <f t="shared" ref="F57:Q57" si="188">COUNTIF(F46:F55,"&gt;0")</f>
        <v>8</v>
      </c>
      <c r="G57" s="156">
        <f t="shared" si="188"/>
        <v>8</v>
      </c>
      <c r="H57" s="156">
        <f t="shared" si="188"/>
        <v>8</v>
      </c>
      <c r="I57" s="156">
        <f t="shared" si="188"/>
        <v>8</v>
      </c>
      <c r="J57" s="156">
        <f t="shared" si="188"/>
        <v>8</v>
      </c>
      <c r="K57" s="156">
        <f t="shared" si="188"/>
        <v>8</v>
      </c>
      <c r="L57" s="156">
        <f t="shared" si="188"/>
        <v>8</v>
      </c>
      <c r="M57" s="156">
        <f t="shared" si="188"/>
        <v>8</v>
      </c>
      <c r="N57" s="156">
        <f t="shared" si="188"/>
        <v>8</v>
      </c>
      <c r="O57" s="156">
        <f t="shared" si="188"/>
        <v>8</v>
      </c>
      <c r="P57" s="156">
        <f t="shared" si="188"/>
        <v>8</v>
      </c>
      <c r="Q57" s="601">
        <f t="shared" si="188"/>
        <v>8</v>
      </c>
      <c r="R57" s="602"/>
      <c r="S57" s="606">
        <f t="shared" ref="S57:AC57" si="189">COUNTIF(S46:S55,"&gt;0")</f>
        <v>8</v>
      </c>
      <c r="T57" s="156">
        <f t="shared" si="189"/>
        <v>8</v>
      </c>
      <c r="U57" s="156">
        <f t="shared" si="189"/>
        <v>8</v>
      </c>
      <c r="V57" s="156">
        <f t="shared" si="189"/>
        <v>8</v>
      </c>
      <c r="W57" s="156">
        <f t="shared" si="189"/>
        <v>8</v>
      </c>
      <c r="X57" s="156">
        <f t="shared" si="189"/>
        <v>8</v>
      </c>
      <c r="Y57" s="156">
        <f t="shared" si="189"/>
        <v>8</v>
      </c>
      <c r="Z57" s="156">
        <f t="shared" si="189"/>
        <v>8</v>
      </c>
      <c r="AA57" s="156">
        <f t="shared" si="189"/>
        <v>8</v>
      </c>
      <c r="AB57" s="156">
        <f t="shared" si="189"/>
        <v>8</v>
      </c>
      <c r="AC57" s="156">
        <f t="shared" si="189"/>
        <v>8</v>
      </c>
      <c r="AD57" s="156">
        <f>COUNTIF(AD46:AD55,"&gt;0")</f>
        <v>8</v>
      </c>
      <c r="AE57" s="218"/>
      <c r="AF57" s="156">
        <f ca="1">COUNTIF(AF46:AF55,"&gt;0")</f>
        <v>8</v>
      </c>
      <c r="AG57" s="156">
        <f t="shared" ref="AG57:AQ57" ca="1" si="190">COUNTIF(AG46:AG55,"&gt;0")</f>
        <v>8</v>
      </c>
      <c r="AH57" s="156">
        <f t="shared" ca="1" si="190"/>
        <v>8</v>
      </c>
      <c r="AI57" s="156">
        <f t="shared" ca="1" si="190"/>
        <v>8</v>
      </c>
      <c r="AJ57" s="156">
        <f t="shared" ca="1" si="190"/>
        <v>8</v>
      </c>
      <c r="AK57" s="156">
        <f t="shared" ca="1" si="190"/>
        <v>8</v>
      </c>
      <c r="AL57" s="156">
        <f t="shared" ca="1" si="190"/>
        <v>8</v>
      </c>
      <c r="AM57" s="156">
        <f t="shared" ca="1" si="190"/>
        <v>8</v>
      </c>
      <c r="AN57" s="156">
        <f t="shared" ca="1" si="190"/>
        <v>8</v>
      </c>
      <c r="AO57" s="156">
        <f t="shared" ca="1" si="190"/>
        <v>8</v>
      </c>
      <c r="AP57" s="156">
        <f t="shared" ca="1" si="190"/>
        <v>8</v>
      </c>
      <c r="AQ57" s="156">
        <f t="shared" ca="1" si="190"/>
        <v>8</v>
      </c>
      <c r="AR57" s="218"/>
      <c r="AS57" s="156">
        <f ca="1">COUNTIF(AS46:AS55,"&gt;0")</f>
        <v>8</v>
      </c>
      <c r="AT57" s="156">
        <f t="shared" ref="AT57:BD57" ca="1" si="191">COUNTIF(AT46:AT55,"&gt;0")</f>
        <v>8</v>
      </c>
      <c r="AU57" s="156">
        <f t="shared" ca="1" si="191"/>
        <v>8</v>
      </c>
      <c r="AV57" s="156">
        <f t="shared" ca="1" si="191"/>
        <v>8</v>
      </c>
      <c r="AW57" s="156">
        <f t="shared" ca="1" si="191"/>
        <v>8</v>
      </c>
      <c r="AX57" s="156">
        <f t="shared" ca="1" si="191"/>
        <v>8</v>
      </c>
      <c r="AY57" s="156">
        <f t="shared" ca="1" si="191"/>
        <v>8</v>
      </c>
      <c r="AZ57" s="156">
        <f t="shared" ca="1" si="191"/>
        <v>8</v>
      </c>
      <c r="BA57" s="156">
        <f t="shared" ca="1" si="191"/>
        <v>8</v>
      </c>
      <c r="BB57" s="156">
        <f t="shared" ca="1" si="191"/>
        <v>8</v>
      </c>
      <c r="BC57" s="156">
        <f t="shared" ca="1" si="191"/>
        <v>8</v>
      </c>
      <c r="BD57" s="156">
        <f t="shared" ca="1" si="191"/>
        <v>8</v>
      </c>
      <c r="BE57" s="218"/>
      <c r="BF57" s="156">
        <f ca="1">COUNTIF(BF46:BF55,"&gt;0")</f>
        <v>8</v>
      </c>
      <c r="BG57" s="156">
        <f t="shared" ref="BG57:BQ57" ca="1" si="192">COUNTIF(BG46:BG55,"&gt;0")</f>
        <v>8</v>
      </c>
      <c r="BH57" s="156">
        <f t="shared" ca="1" si="192"/>
        <v>8</v>
      </c>
      <c r="BI57" s="156">
        <f t="shared" ca="1" si="192"/>
        <v>8</v>
      </c>
      <c r="BJ57" s="156">
        <f t="shared" ca="1" si="192"/>
        <v>8</v>
      </c>
      <c r="BK57" s="156">
        <f t="shared" ca="1" si="192"/>
        <v>8</v>
      </c>
      <c r="BL57" s="156">
        <f t="shared" ca="1" si="192"/>
        <v>8</v>
      </c>
      <c r="BM57" s="156">
        <f t="shared" ca="1" si="192"/>
        <v>8</v>
      </c>
      <c r="BN57" s="156">
        <f t="shared" ca="1" si="192"/>
        <v>8</v>
      </c>
      <c r="BO57" s="156">
        <f t="shared" ca="1" si="192"/>
        <v>8</v>
      </c>
      <c r="BP57" s="156">
        <f t="shared" ca="1" si="192"/>
        <v>8</v>
      </c>
      <c r="BQ57" s="156">
        <f t="shared" ca="1" si="192"/>
        <v>8</v>
      </c>
      <c r="BR57" s="218"/>
      <c r="BS57" s="156">
        <f ca="1">COUNTIF(BS46:BS55,"&gt;0")</f>
        <v>8</v>
      </c>
      <c r="BT57" s="156">
        <f t="shared" ref="BT57:CD57" ca="1" si="193">COUNTIF(BT46:BT55,"&gt;0")</f>
        <v>8</v>
      </c>
      <c r="BU57" s="156">
        <f t="shared" ca="1" si="193"/>
        <v>8</v>
      </c>
      <c r="BV57" s="156">
        <f t="shared" ca="1" si="193"/>
        <v>8</v>
      </c>
      <c r="BW57" s="156">
        <f t="shared" ca="1" si="193"/>
        <v>8</v>
      </c>
      <c r="BX57" s="156">
        <f t="shared" ca="1" si="193"/>
        <v>8</v>
      </c>
      <c r="BY57" s="156">
        <f t="shared" ca="1" si="193"/>
        <v>8</v>
      </c>
      <c r="BZ57" s="156">
        <f t="shared" ca="1" si="193"/>
        <v>8</v>
      </c>
      <c r="CA57" s="156">
        <f t="shared" ca="1" si="193"/>
        <v>8</v>
      </c>
      <c r="CB57" s="156">
        <f t="shared" ca="1" si="193"/>
        <v>8</v>
      </c>
      <c r="CC57" s="156">
        <f t="shared" ca="1" si="193"/>
        <v>8</v>
      </c>
      <c r="CD57" s="156">
        <f t="shared" ca="1" si="193"/>
        <v>8</v>
      </c>
      <c r="CE57" s="218"/>
      <c r="CF57" s="156">
        <f ca="1">COUNTIF(CF46:CF55,"&gt;0")</f>
        <v>8</v>
      </c>
      <c r="CG57" s="156">
        <f t="shared" ref="CG57:CQ57" ca="1" si="194">COUNTIF(CG46:CG55,"&gt;0")</f>
        <v>8</v>
      </c>
      <c r="CH57" s="156">
        <f t="shared" ca="1" si="194"/>
        <v>8</v>
      </c>
      <c r="CI57" s="156">
        <f t="shared" ca="1" si="194"/>
        <v>8</v>
      </c>
      <c r="CJ57" s="156">
        <f t="shared" ca="1" si="194"/>
        <v>8</v>
      </c>
      <c r="CK57" s="156">
        <f t="shared" ca="1" si="194"/>
        <v>8</v>
      </c>
      <c r="CL57" s="156">
        <f t="shared" ca="1" si="194"/>
        <v>8</v>
      </c>
      <c r="CM57" s="156">
        <f t="shared" ca="1" si="194"/>
        <v>8</v>
      </c>
      <c r="CN57" s="156">
        <f t="shared" ca="1" si="194"/>
        <v>8</v>
      </c>
      <c r="CO57" s="156">
        <f t="shared" ca="1" si="194"/>
        <v>8</v>
      </c>
      <c r="CP57" s="156">
        <f t="shared" ca="1" si="194"/>
        <v>8</v>
      </c>
      <c r="CQ57" s="156">
        <f t="shared" ca="1" si="194"/>
        <v>8</v>
      </c>
      <c r="CR57" s="133"/>
    </row>
    <row r="58" spans="1:96" ht="17" thickBot="1">
      <c r="A58" s="214"/>
      <c r="B58" s="26"/>
      <c r="C58" s="136"/>
      <c r="D58" s="136"/>
      <c r="E58" s="135"/>
      <c r="F58" s="59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33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33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33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33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33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33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33"/>
    </row>
    <row r="59" spans="1:96" ht="16">
      <c r="A59" s="223" t="s">
        <v>89</v>
      </c>
      <c r="B59" s="137" t="s">
        <v>217</v>
      </c>
      <c r="C59" s="195" t="s">
        <v>90</v>
      </c>
      <c r="D59" s="217"/>
      <c r="E59" s="71" t="s">
        <v>14</v>
      </c>
      <c r="F59" s="589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1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1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1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1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1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1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27"/>
      <c r="CQ59" s="427"/>
      <c r="CR59" s="417"/>
    </row>
    <row r="60" spans="1:96" ht="16">
      <c r="A60" s="616">
        <v>44835</v>
      </c>
      <c r="B60" s="621">
        <v>55000</v>
      </c>
      <c r="C60" s="625"/>
      <c r="D60" s="109"/>
      <c r="E60" s="291" t="s">
        <v>162</v>
      </c>
      <c r="F60" s="585">
        <f t="shared" si="124"/>
        <v>5408.333333333333</v>
      </c>
      <c r="G60" s="414">
        <f t="shared" si="124"/>
        <v>5408.333333333333</v>
      </c>
      <c r="H60" s="414">
        <f t="shared" si="124"/>
        <v>5408.333333333333</v>
      </c>
      <c r="I60" s="414">
        <f t="shared" si="124"/>
        <v>5408.333333333333</v>
      </c>
      <c r="J60" s="414">
        <f t="shared" si="124"/>
        <v>5408.333333333333</v>
      </c>
      <c r="K60" s="414">
        <f t="shared" si="124"/>
        <v>5408.333333333333</v>
      </c>
      <c r="L60" s="414">
        <f t="shared" si="124"/>
        <v>5408.333333333333</v>
      </c>
      <c r="M60" s="414">
        <f t="shared" si="124"/>
        <v>5408.333333333333</v>
      </c>
      <c r="N60" s="414">
        <f t="shared" si="124"/>
        <v>5408.333333333333</v>
      </c>
      <c r="O60" s="414">
        <f t="shared" si="124"/>
        <v>5408.333333333333</v>
      </c>
      <c r="P60" s="414">
        <f t="shared" si="124"/>
        <v>5408.333333333333</v>
      </c>
      <c r="Q60" s="414">
        <f t="shared" si="124"/>
        <v>5408.333333333333</v>
      </c>
      <c r="R60" s="411"/>
      <c r="S60" s="410">
        <f t="shared" si="125"/>
        <v>5408.333333333333</v>
      </c>
      <c r="T60" s="410">
        <f t="shared" si="125"/>
        <v>5408.333333333333</v>
      </c>
      <c r="U60" s="410">
        <f t="shared" si="125"/>
        <v>5408.333333333333</v>
      </c>
      <c r="V60" s="410">
        <f t="shared" si="125"/>
        <v>5408.333333333333</v>
      </c>
      <c r="W60" s="410">
        <f t="shared" si="125"/>
        <v>5408.333333333333</v>
      </c>
      <c r="X60" s="410">
        <f t="shared" si="125"/>
        <v>5408.333333333333</v>
      </c>
      <c r="Y60" s="410">
        <f t="shared" si="125"/>
        <v>5408.333333333333</v>
      </c>
      <c r="Z60" s="410">
        <f t="shared" si="125"/>
        <v>5408.333333333333</v>
      </c>
      <c r="AA60" s="410">
        <f t="shared" si="125"/>
        <v>5408.333333333333</v>
      </c>
      <c r="AB60" s="410">
        <f t="shared" si="125"/>
        <v>5408.333333333333</v>
      </c>
      <c r="AC60" s="410">
        <f t="shared" si="125"/>
        <v>5408.333333333333</v>
      </c>
      <c r="AD60" s="410">
        <f t="shared" si="125"/>
        <v>5408.333333333333</v>
      </c>
      <c r="AE60" s="411"/>
      <c r="AF60" s="410">
        <f ca="1">IF(AF$2&gt;=$A60,($B60/12)*(1+$B$5)+($C60*$D60*(Revenues!AD$35+Revenues!AD$50)),"")</f>
        <v>5408.333333333333</v>
      </c>
      <c r="AG60" s="410">
        <f ca="1">IF(AG$2&gt;=$A60,($B60/12)*(1+$B$5)+($C60*$D60*(Revenues!AE$35+Revenues!AE$50)),"")</f>
        <v>5408.333333333333</v>
      </c>
      <c r="AH60" s="410">
        <f ca="1">IF(AH$2&gt;=$A60,($B60/12)*(1+$B$5)+($C60*$D60*(Revenues!AF$35+Revenues!AF$50)),"")</f>
        <v>5408.333333333333</v>
      </c>
      <c r="AI60" s="410">
        <f ca="1">IF(AI$2&gt;=$A60,($B60/12)*(1+$B$5)+($C60*$D60*(Revenues!AG$35+Revenues!AG$50)),"")</f>
        <v>5408.333333333333</v>
      </c>
      <c r="AJ60" s="410">
        <f ca="1">IF(AJ$2&gt;=$A60,($B60/12)*(1+$B$5)+($C60*$D60*(Revenues!AH$35+Revenues!AH$50)),"")</f>
        <v>5408.333333333333</v>
      </c>
      <c r="AK60" s="410">
        <f ca="1">IF(AK$2&gt;=$A60,($B60/12)*(1+$B$5)+($C60*$D60*(Revenues!AI$35+Revenues!AI$50)),"")</f>
        <v>5408.333333333333</v>
      </c>
      <c r="AL60" s="410">
        <f ca="1">IF(AL$2&gt;=$A60,($B60/12)*(1+$B$5)+($C60*$D60*(Revenues!AJ$35+Revenues!AJ$50)),"")</f>
        <v>5408.333333333333</v>
      </c>
      <c r="AM60" s="410">
        <f ca="1">IF(AM$2&gt;=$A60,($B60/12)*(1+$B$5)+($C60*$D60*(Revenues!AK$35+Revenues!AK$50)),"")</f>
        <v>5408.333333333333</v>
      </c>
      <c r="AN60" s="410">
        <f ca="1">IF(AN$2&gt;=$A60,($B60/12)*(1+$B$5)+($C60*$D60*(Revenues!AL$35+Revenues!AL$50)),"")</f>
        <v>5408.333333333333</v>
      </c>
      <c r="AO60" s="410">
        <f ca="1">IF(AO$2&gt;=$A60,($B60/12)*(1+$B$5)+($C60*$D60*(Revenues!AM$35+Revenues!AM$50)),"")</f>
        <v>5408.333333333333</v>
      </c>
      <c r="AP60" s="410">
        <f ca="1">IF(AP$2&gt;=$A60,($B60/12)*(1+$B$5)+($C60*$D60*(Revenues!AN$35+Revenues!AN$50)),"")</f>
        <v>5408.333333333333</v>
      </c>
      <c r="AQ60" s="410">
        <f ca="1">IF(AQ$2&gt;=$A60,($B60/12)*(1+$B$5)+($C60*$D60*(Revenues!AO$35+Revenues!AO$50)),"")</f>
        <v>5408.333333333333</v>
      </c>
      <c r="AR60" s="411"/>
      <c r="AS60" s="410">
        <f ca="1">IF(AS$2&gt;=$A60,($B60/12)*(1+$B$5)+($C60*$D60*(Revenues!AR$35+Revenues!AR$50)),"")</f>
        <v>5408.333333333333</v>
      </c>
      <c r="AT60" s="410">
        <f ca="1">IF(AT$2&gt;=$A60,($B60/12)*(1+$B$5)+($C60*$D60*(Revenues!AS$35+Revenues!AS$50)),"")</f>
        <v>5408.333333333333</v>
      </c>
      <c r="AU60" s="410">
        <f ca="1">IF(AU$2&gt;=$A60,($B60/12)*(1+$B$5)+($C60*$D60*(Revenues!AT$35+Revenues!AT$50)),"")</f>
        <v>5408.333333333333</v>
      </c>
      <c r="AV60" s="410">
        <f ca="1">IF(AV$2&gt;=$A60,($B60/12)*(1+$B$5)+($C60*$D60*(Revenues!AU$35+Revenues!AU$50)),"")</f>
        <v>5408.333333333333</v>
      </c>
      <c r="AW60" s="410">
        <f ca="1">IF(AW$2&gt;=$A60,($B60/12)*(1+$B$5)+($C60*$D60*(Revenues!AV$35+Revenues!AV$50)),"")</f>
        <v>5408.333333333333</v>
      </c>
      <c r="AX60" s="410">
        <f ca="1">IF(AX$2&gt;=$A60,($B60/12)*(1+$B$5)+($C60*$D60*(Revenues!AW$35+Revenues!AW$50)),"")</f>
        <v>5408.333333333333</v>
      </c>
      <c r="AY60" s="410">
        <f ca="1">IF(AY$2&gt;=$A60,($B60/12)*(1+$B$5)+($C60*$D60*(Revenues!AX$35+Revenues!AX$50)),"")</f>
        <v>5408.333333333333</v>
      </c>
      <c r="AZ60" s="410">
        <f ca="1">IF(AZ$2&gt;=$A60,($B60/12)*(1+$B$5)+($C60*$D60*(Revenues!AY$35+Revenues!AY$50)),"")</f>
        <v>5408.333333333333</v>
      </c>
      <c r="BA60" s="410">
        <f ca="1">IF(BA$2&gt;=$A60,($B60/12)*(1+$B$5)+($C60*$D60*(Revenues!AZ$35+Revenues!AZ$50)),"")</f>
        <v>5408.333333333333</v>
      </c>
      <c r="BB60" s="410">
        <f ca="1">IF(BB$2&gt;=$A60,($B60/12)*(1+$B$5)+($C60*$D60*(Revenues!BA$35+Revenues!BA$50)),"")</f>
        <v>5408.333333333333</v>
      </c>
      <c r="BC60" s="410">
        <f ca="1">IF(BC$2&gt;=$A60,($B60/12)*(1+$B$5)+($C60*$D60*(Revenues!BB$35+Revenues!BB$50)),"")</f>
        <v>5408.333333333333</v>
      </c>
      <c r="BD60" s="410">
        <f ca="1">IF(BD$2&gt;=$A60,($B60/12)*(1+$B$5)+($C60*$D60*(Revenues!BC$35+Revenues!BC$50)),"")</f>
        <v>5408.333333333333</v>
      </c>
      <c r="BE60" s="411"/>
      <c r="BF60" s="410">
        <f ca="1">IF(BF$2&gt;=$A60,($B60/12)*(1+$B$5)+($C60*$D60*(Revenues!BF$35+Revenues!BF$50)),"")</f>
        <v>5408.333333333333</v>
      </c>
      <c r="BG60" s="410">
        <f ca="1">IF(BG$2&gt;=$A60,($B60/12)*(1+$B$5)+($C60*$D60*(Revenues!BG$35+Revenues!BG$50)),"")</f>
        <v>5408.333333333333</v>
      </c>
      <c r="BH60" s="410">
        <f ca="1">IF(BH$2&gt;=$A60,($B60/12)*(1+$B$5)+($C60*$D60*(Revenues!BH$35+Revenues!BH$50)),"")</f>
        <v>5408.333333333333</v>
      </c>
      <c r="BI60" s="410">
        <f ca="1">IF(BI$2&gt;=$A60,($B60/12)*(1+$B$5)+($C60*$D60*(Revenues!BI$35+Revenues!BI$50)),"")</f>
        <v>5408.333333333333</v>
      </c>
      <c r="BJ60" s="410">
        <f ca="1">IF(BJ$2&gt;=$A60,($B60/12)*(1+$B$5)+($C60*$D60*(Revenues!BJ$35+Revenues!BJ$50)),"")</f>
        <v>5408.333333333333</v>
      </c>
      <c r="BK60" s="410">
        <f ca="1">IF(BK$2&gt;=$A60,($B60/12)*(1+$B$5)+($C60*$D60*(Revenues!BK$35+Revenues!BK$50)),"")</f>
        <v>5408.333333333333</v>
      </c>
      <c r="BL60" s="410">
        <f ca="1">IF(BL$2&gt;=$A60,($B60/12)*(1+$B$5)+($C60*$D60*(Revenues!BL$35+Revenues!BL$50)),"")</f>
        <v>5408.333333333333</v>
      </c>
      <c r="BM60" s="410">
        <f ca="1">IF(BM$2&gt;=$A60,($B60/12)*(1+$B$5)+($C60*$D60*(Revenues!BM$35+Revenues!BM$50)),"")</f>
        <v>5408.333333333333</v>
      </c>
      <c r="BN60" s="410">
        <f ca="1">IF(BN$2&gt;=$A60,($B60/12)*(1+$B$5)+($C60*$D60*(Revenues!BN$35+Revenues!BN$50)),"")</f>
        <v>5408.333333333333</v>
      </c>
      <c r="BO60" s="410">
        <f ca="1">IF(BO$2&gt;=$A60,($B60/12)*(1+$B$5)+($C60*$D60*(Revenues!BO$35+Revenues!BO$50)),"")</f>
        <v>5408.333333333333</v>
      </c>
      <c r="BP60" s="410">
        <f ca="1">IF(BP$2&gt;=$A60,($B60/12)*(1+$B$5)+($C60*$D60*(Revenues!BP$35+Revenues!BP$50)),"")</f>
        <v>5408.333333333333</v>
      </c>
      <c r="BQ60" s="410">
        <f ca="1">IF(BQ$2&gt;=$A60,($B60/12)*(1+$B$5)+($C60*$D60*(Revenues!BQ$35+Revenues!BQ$50)),"")</f>
        <v>5408.333333333333</v>
      </c>
      <c r="BR60" s="411"/>
      <c r="BS60" s="410">
        <f ca="1">IF(BS$2&gt;=$A60,($B60/12)*(1+$B$5)+($C60*$D60*(Revenues!BT$35+Revenues!BT$50)),"")</f>
        <v>5408.333333333333</v>
      </c>
      <c r="BT60" s="410">
        <f ca="1">IF(BT$2&gt;=$A60,($B60/12)*(1+$B$5)+($C60*$D60*(Revenues!BU$35+Revenues!BU$50)),"")</f>
        <v>5408.333333333333</v>
      </c>
      <c r="BU60" s="410">
        <f ca="1">IF(BU$2&gt;=$A60,($B60/12)*(1+$B$5)+($C60*$D60*(Revenues!BV$35+Revenues!BV$50)),"")</f>
        <v>5408.333333333333</v>
      </c>
      <c r="BV60" s="410">
        <f ca="1">IF(BV$2&gt;=$A60,($B60/12)*(1+$B$5)+($C60*$D60*(Revenues!BW$35+Revenues!BW$50)),"")</f>
        <v>5408.333333333333</v>
      </c>
      <c r="BW60" s="410">
        <f ca="1">IF(BW$2&gt;=$A60,($B60/12)*(1+$B$5)+($C60*$D60*(Revenues!BX$35+Revenues!BX$50)),"")</f>
        <v>5408.333333333333</v>
      </c>
      <c r="BX60" s="410">
        <f ca="1">IF(BX$2&gt;=$A60,($B60/12)*(1+$B$5)+($C60*$D60*(Revenues!BY$35+Revenues!BY$50)),"")</f>
        <v>5408.333333333333</v>
      </c>
      <c r="BY60" s="410">
        <f ca="1">IF(BY$2&gt;=$A60,($B60/12)*(1+$B$5)+($C60*$D60*(Revenues!BZ$35+Revenues!BZ$50)),"")</f>
        <v>5408.333333333333</v>
      </c>
      <c r="BZ60" s="410">
        <f ca="1">IF(BZ$2&gt;=$A60,($B60/12)*(1+$B$5)+($C60*$D60*(Revenues!CA$35+Revenues!CA$50)),"")</f>
        <v>5408.333333333333</v>
      </c>
      <c r="CA60" s="410">
        <f ca="1">IF(CA$2&gt;=$A60,($B60/12)*(1+$B$5)+($C60*$D60*(Revenues!CB$35+Revenues!CB$50)),"")</f>
        <v>5408.333333333333</v>
      </c>
      <c r="CB60" s="410">
        <f ca="1">IF(CB$2&gt;=$A60,($B60/12)*(1+$B$5)+($C60*$D60*(Revenues!CC$35+Revenues!CC$50)),"")</f>
        <v>5408.333333333333</v>
      </c>
      <c r="CC60" s="410">
        <f ca="1">IF(CC$2&gt;=$A60,($B60/12)*(1+$B$5)+($C60*$D60*(Revenues!CD$35+Revenues!CD$50)),"")</f>
        <v>5408.333333333333</v>
      </c>
      <c r="CD60" s="410">
        <f ca="1">IF(CD$2&gt;=$A60,($B60/12)*(1+$B$5)+($C60*$D60*(Revenues!CE$35+Revenues!CE$50)),"")</f>
        <v>5408.333333333333</v>
      </c>
      <c r="CE60" s="411"/>
      <c r="CF60" s="410">
        <f ca="1">IF(CF$2&gt;=$A60,($B60/12)*(1+$B$5)+($C60*$D60*(Revenues!CH$35+Revenues!CH$50)),"")</f>
        <v>5408.333333333333</v>
      </c>
      <c r="CG60" s="410">
        <f ca="1">IF(CG$2&gt;=$A60,($B60/12)*(1+$B$5)+($C60*$D60*(Revenues!CI$35+Revenues!CI$50)),"")</f>
        <v>5408.333333333333</v>
      </c>
      <c r="CH60" s="410">
        <f ca="1">IF(CH$2&gt;=$A60,($B60/12)*(1+$B$5)+($C60*$D60*(Revenues!CJ$35+Revenues!CJ$50)),"")</f>
        <v>5408.333333333333</v>
      </c>
      <c r="CI60" s="410">
        <f ca="1">IF(CI$2&gt;=$A60,($B60/12)*(1+$B$5)+($C60*$D60*(Revenues!CK$35+Revenues!CK$50)),"")</f>
        <v>5408.333333333333</v>
      </c>
      <c r="CJ60" s="410">
        <f>IF(CJ$2&gt;=$A60,($B60/12)*(1+$B$5)+($C60*$D60*(Revenues!CL$35+Revenues!CL$50)),"")</f>
        <v>5408.333333333333</v>
      </c>
      <c r="CK60" s="410">
        <f>IF(CK$2&gt;=$A60,($B60/12)*(1+$B$5)+($C60*$D60*(Revenues!CM$35+Revenues!CM$50)),"")</f>
        <v>5408.333333333333</v>
      </c>
      <c r="CL60" s="410">
        <f>IF(CL$2&gt;=$A60,($B60/12)*(1+$B$5)+($C60*$D60*(Revenues!CN$35+Revenues!CN$50)),"")</f>
        <v>5408.333333333333</v>
      </c>
      <c r="CM60" s="410">
        <f>IF(CM$2&gt;=$A60,($B60/12)*(1+$B$5)+($C60*$D60*(Revenues!CO$35+Revenues!CO$50)),"")</f>
        <v>5408.333333333333</v>
      </c>
      <c r="CN60" s="410">
        <f>IF(CN$2&gt;=$A60,($B60/12)*(1+$B$5)+($C60*$D60*(Revenues!CP$35+Revenues!CP$50)),"")</f>
        <v>5408.333333333333</v>
      </c>
      <c r="CO60" s="410">
        <f>IF(CO$2&gt;=$A60,($B60/12)*(1+$B$5)+($C60*$D60*(Revenues!CQ$35+Revenues!CQ$50)),"")</f>
        <v>5408.333333333333</v>
      </c>
      <c r="CP60" s="410">
        <f>IF(CP$2&gt;=$A60,($B60/12)*(1+$B$5)+($C60*$D60*(Revenues!CR$35+Revenues!CR$50)),"")</f>
        <v>5408.333333333333</v>
      </c>
      <c r="CQ60" s="410">
        <f>IF(CQ$2&gt;=$A60,($B60/12)*(1+$B$5)+($C60*$D60*(Revenues!CS$35+Revenues!CS$50)),"")</f>
        <v>5408.333333333333</v>
      </c>
      <c r="CR60" s="411"/>
    </row>
    <row r="61" spans="1:96" ht="16">
      <c r="A61" s="616">
        <v>44958</v>
      </c>
      <c r="B61" s="621">
        <v>45000</v>
      </c>
      <c r="C61" s="625"/>
      <c r="D61" s="109"/>
      <c r="E61" s="291" t="s">
        <v>159</v>
      </c>
      <c r="F61" s="585">
        <f t="shared" si="124"/>
        <v>4425</v>
      </c>
      <c r="G61" s="414">
        <f t="shared" si="124"/>
        <v>4425</v>
      </c>
      <c r="H61" s="414">
        <f t="shared" si="124"/>
        <v>4425</v>
      </c>
      <c r="I61" s="414">
        <f t="shared" si="124"/>
        <v>4425</v>
      </c>
      <c r="J61" s="414">
        <f t="shared" si="124"/>
        <v>4425</v>
      </c>
      <c r="K61" s="414">
        <f t="shared" si="124"/>
        <v>4425</v>
      </c>
      <c r="L61" s="414">
        <f t="shared" si="124"/>
        <v>4425</v>
      </c>
      <c r="M61" s="414">
        <f t="shared" si="124"/>
        <v>4425</v>
      </c>
      <c r="N61" s="414">
        <f t="shared" si="124"/>
        <v>4425</v>
      </c>
      <c r="O61" s="414">
        <f t="shared" si="124"/>
        <v>4425</v>
      </c>
      <c r="P61" s="414">
        <f t="shared" si="124"/>
        <v>4425</v>
      </c>
      <c r="Q61" s="414">
        <f t="shared" si="124"/>
        <v>4425</v>
      </c>
      <c r="R61" s="411"/>
      <c r="S61" s="410">
        <f t="shared" si="125"/>
        <v>4425</v>
      </c>
      <c r="T61" s="410">
        <f t="shared" si="125"/>
        <v>4425</v>
      </c>
      <c r="U61" s="410">
        <f t="shared" si="125"/>
        <v>4425</v>
      </c>
      <c r="V61" s="410">
        <f t="shared" si="125"/>
        <v>4425</v>
      </c>
      <c r="W61" s="410">
        <f t="shared" si="125"/>
        <v>4425</v>
      </c>
      <c r="X61" s="410">
        <f t="shared" si="125"/>
        <v>4425</v>
      </c>
      <c r="Y61" s="410">
        <f t="shared" si="125"/>
        <v>4425</v>
      </c>
      <c r="Z61" s="410">
        <f t="shared" si="125"/>
        <v>4425</v>
      </c>
      <c r="AA61" s="410">
        <f t="shared" si="125"/>
        <v>4425</v>
      </c>
      <c r="AB61" s="410">
        <f t="shared" si="125"/>
        <v>4425</v>
      </c>
      <c r="AC61" s="410">
        <f t="shared" si="125"/>
        <v>4425</v>
      </c>
      <c r="AD61" s="410">
        <f t="shared" si="125"/>
        <v>4425</v>
      </c>
      <c r="AE61" s="411"/>
      <c r="AF61" s="410">
        <f ca="1">IF(AF$2&gt;=$A61,($B61/12)*(1+$B$5)+($C61*$D61*(Revenues!AD$35+Revenues!AD$50)),"")</f>
        <v>4425</v>
      </c>
      <c r="AG61" s="410">
        <f ca="1">IF(AG$2&gt;=$A61,($B61/12)*(1+$B$5)+($C61*$D61*(Revenues!AE$35+Revenues!AE$50)),"")</f>
        <v>4425</v>
      </c>
      <c r="AH61" s="410">
        <f ca="1">IF(AH$2&gt;=$A61,($B61/12)*(1+$B$5)+($C61*$D61*(Revenues!AF$35+Revenues!AF$50)),"")</f>
        <v>4425</v>
      </c>
      <c r="AI61" s="410">
        <f ca="1">IF(AI$2&gt;=$A61,($B61/12)*(1+$B$5)+($C61*$D61*(Revenues!AG$35+Revenues!AG$50)),"")</f>
        <v>4425</v>
      </c>
      <c r="AJ61" s="410">
        <f ca="1">IF(AJ$2&gt;=$A61,($B61/12)*(1+$B$5)+($C61*$D61*(Revenues!AH$35+Revenues!AH$50)),"")</f>
        <v>4425</v>
      </c>
      <c r="AK61" s="410">
        <f ca="1">IF(AK$2&gt;=$A61,($B61/12)*(1+$B$5)+($C61*$D61*(Revenues!AI$35+Revenues!AI$50)),"")</f>
        <v>4425</v>
      </c>
      <c r="AL61" s="410">
        <f ca="1">IF(AL$2&gt;=$A61,($B61/12)*(1+$B$5)+($C61*$D61*(Revenues!AJ$35+Revenues!AJ$50)),"")</f>
        <v>4425</v>
      </c>
      <c r="AM61" s="410">
        <f ca="1">IF(AM$2&gt;=$A61,($B61/12)*(1+$B$5)+($C61*$D61*(Revenues!AK$35+Revenues!AK$50)),"")</f>
        <v>4425</v>
      </c>
      <c r="AN61" s="410">
        <f ca="1">IF(AN$2&gt;=$A61,($B61/12)*(1+$B$5)+($C61*$D61*(Revenues!AL$35+Revenues!AL$50)),"")</f>
        <v>4425</v>
      </c>
      <c r="AO61" s="410">
        <f ca="1">IF(AO$2&gt;=$A61,($B61/12)*(1+$B$5)+($C61*$D61*(Revenues!AM$35+Revenues!AM$50)),"")</f>
        <v>4425</v>
      </c>
      <c r="AP61" s="410">
        <f ca="1">IF(AP$2&gt;=$A61,($B61/12)*(1+$B$5)+($C61*$D61*(Revenues!AN$35+Revenues!AN$50)),"")</f>
        <v>4425</v>
      </c>
      <c r="AQ61" s="410">
        <f ca="1">IF(AQ$2&gt;=$A61,($B61/12)*(1+$B$5)+($C61*$D61*(Revenues!AO$35+Revenues!AO$50)),"")</f>
        <v>4425</v>
      </c>
      <c r="AR61" s="411"/>
      <c r="AS61" s="410">
        <f ca="1">IF(AS$2&gt;=$A61,($B61/12)*(1+$B$5)+($C61*$D61*(Revenues!AR$35+Revenues!AR$50)),"")</f>
        <v>4425</v>
      </c>
      <c r="AT61" s="410">
        <f ca="1">IF(AT$2&gt;=$A61,($B61/12)*(1+$B$5)+($C61*$D61*(Revenues!AS$35+Revenues!AS$50)),"")</f>
        <v>4425</v>
      </c>
      <c r="AU61" s="410">
        <f ca="1">IF(AU$2&gt;=$A61,($B61/12)*(1+$B$5)+($C61*$D61*(Revenues!AT$35+Revenues!AT$50)),"")</f>
        <v>4425</v>
      </c>
      <c r="AV61" s="410">
        <f ca="1">IF(AV$2&gt;=$A61,($B61/12)*(1+$B$5)+($C61*$D61*(Revenues!AU$35+Revenues!AU$50)),"")</f>
        <v>4425</v>
      </c>
      <c r="AW61" s="410">
        <f ca="1">IF(AW$2&gt;=$A61,($B61/12)*(1+$B$5)+($C61*$D61*(Revenues!AV$35+Revenues!AV$50)),"")</f>
        <v>4425</v>
      </c>
      <c r="AX61" s="410">
        <f ca="1">IF(AX$2&gt;=$A61,($B61/12)*(1+$B$5)+($C61*$D61*(Revenues!AW$35+Revenues!AW$50)),"")</f>
        <v>4425</v>
      </c>
      <c r="AY61" s="410">
        <f ca="1">IF(AY$2&gt;=$A61,($B61/12)*(1+$B$5)+($C61*$D61*(Revenues!AX$35+Revenues!AX$50)),"")</f>
        <v>4425</v>
      </c>
      <c r="AZ61" s="410">
        <f ca="1">IF(AZ$2&gt;=$A61,($B61/12)*(1+$B$5)+($C61*$D61*(Revenues!AY$35+Revenues!AY$50)),"")</f>
        <v>4425</v>
      </c>
      <c r="BA61" s="410">
        <f ca="1">IF(BA$2&gt;=$A61,($B61/12)*(1+$B$5)+($C61*$D61*(Revenues!AZ$35+Revenues!AZ$50)),"")</f>
        <v>4425</v>
      </c>
      <c r="BB61" s="410">
        <f ca="1">IF(BB$2&gt;=$A61,($B61/12)*(1+$B$5)+($C61*$D61*(Revenues!BA$35+Revenues!BA$50)),"")</f>
        <v>4425</v>
      </c>
      <c r="BC61" s="410">
        <f ca="1">IF(BC$2&gt;=$A61,($B61/12)*(1+$B$5)+($C61*$D61*(Revenues!BB$35+Revenues!BB$50)),"")</f>
        <v>4425</v>
      </c>
      <c r="BD61" s="410">
        <f ca="1">IF(BD$2&gt;=$A61,($B61/12)*(1+$B$5)+($C61*$D61*(Revenues!BC$35+Revenues!BC$50)),"")</f>
        <v>4425</v>
      </c>
      <c r="BE61" s="411"/>
      <c r="BF61" s="410">
        <f ca="1">IF(BF$2&gt;=$A61,($B61/12)*(1+$B$5)+($C61*$D61*(Revenues!BF$35+Revenues!BF$50)),"")</f>
        <v>4425</v>
      </c>
      <c r="BG61" s="410">
        <f ca="1">IF(BG$2&gt;=$A61,($B61/12)*(1+$B$5)+($C61*$D61*(Revenues!BG$35+Revenues!BG$50)),"")</f>
        <v>4425</v>
      </c>
      <c r="BH61" s="410">
        <f ca="1">IF(BH$2&gt;=$A61,($B61/12)*(1+$B$5)+($C61*$D61*(Revenues!BH$35+Revenues!BH$50)),"")</f>
        <v>4425</v>
      </c>
      <c r="BI61" s="410">
        <f ca="1">IF(BI$2&gt;=$A61,($B61/12)*(1+$B$5)+($C61*$D61*(Revenues!BI$35+Revenues!BI$50)),"")</f>
        <v>4425</v>
      </c>
      <c r="BJ61" s="410">
        <f ca="1">IF(BJ$2&gt;=$A61,($B61/12)*(1+$B$5)+($C61*$D61*(Revenues!BJ$35+Revenues!BJ$50)),"")</f>
        <v>4425</v>
      </c>
      <c r="BK61" s="410">
        <f ca="1">IF(BK$2&gt;=$A61,($B61/12)*(1+$B$5)+($C61*$D61*(Revenues!BK$35+Revenues!BK$50)),"")</f>
        <v>4425</v>
      </c>
      <c r="BL61" s="410">
        <f ca="1">IF(BL$2&gt;=$A61,($B61/12)*(1+$B$5)+($C61*$D61*(Revenues!BL$35+Revenues!BL$50)),"")</f>
        <v>4425</v>
      </c>
      <c r="BM61" s="410">
        <f ca="1">IF(BM$2&gt;=$A61,($B61/12)*(1+$B$5)+($C61*$D61*(Revenues!BM$35+Revenues!BM$50)),"")</f>
        <v>4425</v>
      </c>
      <c r="BN61" s="410">
        <f ca="1">IF(BN$2&gt;=$A61,($B61/12)*(1+$B$5)+($C61*$D61*(Revenues!BN$35+Revenues!BN$50)),"")</f>
        <v>4425</v>
      </c>
      <c r="BO61" s="410">
        <f ca="1">IF(BO$2&gt;=$A61,($B61/12)*(1+$B$5)+($C61*$D61*(Revenues!BO$35+Revenues!BO$50)),"")</f>
        <v>4425</v>
      </c>
      <c r="BP61" s="410">
        <f ca="1">IF(BP$2&gt;=$A61,($B61/12)*(1+$B$5)+($C61*$D61*(Revenues!BP$35+Revenues!BP$50)),"")</f>
        <v>4425</v>
      </c>
      <c r="BQ61" s="410">
        <f ca="1">IF(BQ$2&gt;=$A61,($B61/12)*(1+$B$5)+($C61*$D61*(Revenues!BQ$35+Revenues!BQ$50)),"")</f>
        <v>4425</v>
      </c>
      <c r="BR61" s="411"/>
      <c r="BS61" s="410">
        <f ca="1">IF(BS$2&gt;=$A61,($B61/12)*(1+$B$5)+($C61*$D61*(Revenues!BT$35+Revenues!BT$50)),"")</f>
        <v>4425</v>
      </c>
      <c r="BT61" s="410">
        <f ca="1">IF(BT$2&gt;=$A61,($B61/12)*(1+$B$5)+($C61*$D61*(Revenues!BU$35+Revenues!BU$50)),"")</f>
        <v>4425</v>
      </c>
      <c r="BU61" s="410">
        <f ca="1">IF(BU$2&gt;=$A61,($B61/12)*(1+$B$5)+($C61*$D61*(Revenues!BV$35+Revenues!BV$50)),"")</f>
        <v>4425</v>
      </c>
      <c r="BV61" s="410">
        <f ca="1">IF(BV$2&gt;=$A61,($B61/12)*(1+$B$5)+($C61*$D61*(Revenues!BW$35+Revenues!BW$50)),"")</f>
        <v>4425</v>
      </c>
      <c r="BW61" s="410">
        <f ca="1">IF(BW$2&gt;=$A61,($B61/12)*(1+$B$5)+($C61*$D61*(Revenues!BX$35+Revenues!BX$50)),"")</f>
        <v>4425</v>
      </c>
      <c r="BX61" s="410">
        <f ca="1">IF(BX$2&gt;=$A61,($B61/12)*(1+$B$5)+($C61*$D61*(Revenues!BY$35+Revenues!BY$50)),"")</f>
        <v>4425</v>
      </c>
      <c r="BY61" s="410">
        <f ca="1">IF(BY$2&gt;=$A61,($B61/12)*(1+$B$5)+($C61*$D61*(Revenues!BZ$35+Revenues!BZ$50)),"")</f>
        <v>4425</v>
      </c>
      <c r="BZ61" s="410">
        <f ca="1">IF(BZ$2&gt;=$A61,($B61/12)*(1+$B$5)+($C61*$D61*(Revenues!CA$35+Revenues!CA$50)),"")</f>
        <v>4425</v>
      </c>
      <c r="CA61" s="410">
        <f ca="1">IF(CA$2&gt;=$A61,($B61/12)*(1+$B$5)+($C61*$D61*(Revenues!CB$35+Revenues!CB$50)),"")</f>
        <v>4425</v>
      </c>
      <c r="CB61" s="410">
        <f ca="1">IF(CB$2&gt;=$A61,($B61/12)*(1+$B$5)+($C61*$D61*(Revenues!CC$35+Revenues!CC$50)),"")</f>
        <v>4425</v>
      </c>
      <c r="CC61" s="410">
        <f ca="1">IF(CC$2&gt;=$A61,($B61/12)*(1+$B$5)+($C61*$D61*(Revenues!CD$35+Revenues!CD$50)),"")</f>
        <v>4425</v>
      </c>
      <c r="CD61" s="410">
        <f ca="1">IF(CD$2&gt;=$A61,($B61/12)*(1+$B$5)+($C61*$D61*(Revenues!CE$35+Revenues!CE$50)),"")</f>
        <v>4425</v>
      </c>
      <c r="CE61" s="411"/>
      <c r="CF61" s="410">
        <f ca="1">IF(CF$2&gt;=$A61,($B61/12)*(1+$B$5)+($C61*$D61*(Revenues!CH$35+Revenues!CH$50)),"")</f>
        <v>4425</v>
      </c>
      <c r="CG61" s="410">
        <f ca="1">IF(CG$2&gt;=$A61,($B61/12)*(1+$B$5)+($C61*$D61*(Revenues!CI$35+Revenues!CI$50)),"")</f>
        <v>4425</v>
      </c>
      <c r="CH61" s="410">
        <f ca="1">IF(CH$2&gt;=$A61,($B61/12)*(1+$B$5)+($C61*$D61*(Revenues!CJ$35+Revenues!CJ$50)),"")</f>
        <v>4425</v>
      </c>
      <c r="CI61" s="410">
        <f ca="1">IF(CI$2&gt;=$A61,($B61/12)*(1+$B$5)+($C61*$D61*(Revenues!CK$35+Revenues!CK$50)),"")</f>
        <v>4425</v>
      </c>
      <c r="CJ61" s="410">
        <f>IF(CJ$2&gt;=$A61,($B61/12)*(1+$B$5)+($C61*$D61*(Revenues!CL$35+Revenues!CL$50)),"")</f>
        <v>4425</v>
      </c>
      <c r="CK61" s="410">
        <f>IF(CK$2&gt;=$A61,($B61/12)*(1+$B$5)+($C61*$D61*(Revenues!CM$35+Revenues!CM$50)),"")</f>
        <v>4425</v>
      </c>
      <c r="CL61" s="410">
        <f>IF(CL$2&gt;=$A61,($B61/12)*(1+$B$5)+($C61*$D61*(Revenues!CN$35+Revenues!CN$50)),"")</f>
        <v>4425</v>
      </c>
      <c r="CM61" s="410">
        <f>IF(CM$2&gt;=$A61,($B61/12)*(1+$B$5)+($C61*$D61*(Revenues!CO$35+Revenues!CO$50)),"")</f>
        <v>4425</v>
      </c>
      <c r="CN61" s="410">
        <f>IF(CN$2&gt;=$A61,($B61/12)*(1+$B$5)+($C61*$D61*(Revenues!CP$35+Revenues!CP$50)),"")</f>
        <v>4425</v>
      </c>
      <c r="CO61" s="410">
        <f>IF(CO$2&gt;=$A61,($B61/12)*(1+$B$5)+($C61*$D61*(Revenues!CQ$35+Revenues!CQ$50)),"")</f>
        <v>4425</v>
      </c>
      <c r="CP61" s="410">
        <f>IF(CP$2&gt;=$A61,($B61/12)*(1+$B$5)+($C61*$D61*(Revenues!CR$35+Revenues!CR$50)),"")</f>
        <v>4425</v>
      </c>
      <c r="CQ61" s="410">
        <f>IF(CQ$2&gt;=$A61,($B61/12)*(1+$B$5)+($C61*$D61*(Revenues!CS$35+Revenues!CS$50)),"")</f>
        <v>4425</v>
      </c>
      <c r="CR61" s="411"/>
    </row>
    <row r="62" spans="1:96" ht="16">
      <c r="A62" s="616"/>
      <c r="B62" s="621"/>
      <c r="C62" s="625"/>
      <c r="D62" s="109"/>
      <c r="E62" s="291" t="s">
        <v>159</v>
      </c>
      <c r="F62" s="585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5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5"/>
      <c r="AF62" s="410">
        <f ca="1">IF(AF$2&gt;=$A62,($B62/12)*(1+$B$5)+($C62*$D62*(Revenues!AD$35+Revenues!AD$50)),"")</f>
        <v>0</v>
      </c>
      <c r="AG62" s="410">
        <f ca="1">IF(AG$2&gt;=$A62,($B62/12)*(1+$B$5)+($C62*$D62*(Revenues!AE$35+Revenues!AE$50)),"")</f>
        <v>0</v>
      </c>
      <c r="AH62" s="410">
        <f ca="1">IF(AH$2&gt;=$A62,($B62/12)*(1+$B$5)+($C62*$D62*(Revenues!AF$35+Revenues!AF$50)),"")</f>
        <v>0</v>
      </c>
      <c r="AI62" s="410">
        <f ca="1">IF(AI$2&gt;=$A62,($B62/12)*(1+$B$5)+($C62*$D62*(Revenues!AG$35+Revenues!AG$50)),"")</f>
        <v>0</v>
      </c>
      <c r="AJ62" s="410">
        <f ca="1">IF(AJ$2&gt;=$A62,($B62/12)*(1+$B$5)+($C62*$D62*(Revenues!AH$35+Revenues!AH$50)),"")</f>
        <v>0</v>
      </c>
      <c r="AK62" s="410">
        <f ca="1">IF(AK$2&gt;=$A62,($B62/12)*(1+$B$5)+($C62*$D62*(Revenues!AI$35+Revenues!AI$50)),"")</f>
        <v>0</v>
      </c>
      <c r="AL62" s="410">
        <f ca="1">IF(AL$2&gt;=$A62,($B62/12)*(1+$B$5)+($C62*$D62*(Revenues!AJ$35+Revenues!AJ$50)),"")</f>
        <v>0</v>
      </c>
      <c r="AM62" s="410">
        <f ca="1">IF(AM$2&gt;=$A62,($B62/12)*(1+$B$5)+($C62*$D62*(Revenues!AK$35+Revenues!AK$50)),"")</f>
        <v>0</v>
      </c>
      <c r="AN62" s="410">
        <f ca="1">IF(AN$2&gt;=$A62,($B62/12)*(1+$B$5)+($C62*$D62*(Revenues!AL$35+Revenues!AL$50)),"")</f>
        <v>0</v>
      </c>
      <c r="AO62" s="410">
        <f ca="1">IF(AO$2&gt;=$A62,($B62/12)*(1+$B$5)+($C62*$D62*(Revenues!AM$35+Revenues!AM$50)),"")</f>
        <v>0</v>
      </c>
      <c r="AP62" s="410">
        <f ca="1">IF(AP$2&gt;=$A62,($B62/12)*(1+$B$5)+($C62*$D62*(Revenues!AN$35+Revenues!AN$50)),"")</f>
        <v>0</v>
      </c>
      <c r="AQ62" s="410">
        <f ca="1">IF(AQ$2&gt;=$A62,($B62/12)*(1+$B$5)+($C62*$D62*(Revenues!AO$35+Revenues!AO$50)),"")</f>
        <v>0</v>
      </c>
      <c r="AR62" s="415"/>
      <c r="AS62" s="410">
        <f ca="1">IF(AS$2&gt;=$A62,($B62/12)*(1+$B$5)+($C62*$D62*(Revenues!AR$35+Revenues!AR$50)),"")</f>
        <v>0</v>
      </c>
      <c r="AT62" s="410">
        <f ca="1">IF(AT$2&gt;=$A62,($B62/12)*(1+$B$5)+($C62*$D62*(Revenues!AS$35+Revenues!AS$50)),"")</f>
        <v>0</v>
      </c>
      <c r="AU62" s="410">
        <f ca="1">IF(AU$2&gt;=$A62,($B62/12)*(1+$B$5)+($C62*$D62*(Revenues!AT$35+Revenues!AT$50)),"")</f>
        <v>0</v>
      </c>
      <c r="AV62" s="410">
        <f ca="1">IF(AV$2&gt;=$A62,($B62/12)*(1+$B$5)+($C62*$D62*(Revenues!AU$35+Revenues!AU$50)),"")</f>
        <v>0</v>
      </c>
      <c r="AW62" s="410">
        <f ca="1">IF(AW$2&gt;=$A62,($B62/12)*(1+$B$5)+($C62*$D62*(Revenues!AV$35+Revenues!AV$50)),"")</f>
        <v>0</v>
      </c>
      <c r="AX62" s="410">
        <f ca="1">IF(AX$2&gt;=$A62,($B62/12)*(1+$B$5)+($C62*$D62*(Revenues!AW$35+Revenues!AW$50)),"")</f>
        <v>0</v>
      </c>
      <c r="AY62" s="410">
        <f ca="1">IF(AY$2&gt;=$A62,($B62/12)*(1+$B$5)+($C62*$D62*(Revenues!AX$35+Revenues!AX$50)),"")</f>
        <v>0</v>
      </c>
      <c r="AZ62" s="410">
        <f ca="1">IF(AZ$2&gt;=$A62,($B62/12)*(1+$B$5)+($C62*$D62*(Revenues!AY$35+Revenues!AY$50)),"")</f>
        <v>0</v>
      </c>
      <c r="BA62" s="410">
        <f ca="1">IF(BA$2&gt;=$A62,($B62/12)*(1+$B$5)+($C62*$D62*(Revenues!AZ$35+Revenues!AZ$50)),"")</f>
        <v>0</v>
      </c>
      <c r="BB62" s="410">
        <f ca="1">IF(BB$2&gt;=$A62,($B62/12)*(1+$B$5)+($C62*$D62*(Revenues!BA$35+Revenues!BA$50)),"")</f>
        <v>0</v>
      </c>
      <c r="BC62" s="410">
        <f ca="1">IF(BC$2&gt;=$A62,($B62/12)*(1+$B$5)+($C62*$D62*(Revenues!BB$35+Revenues!BB$50)),"")</f>
        <v>0</v>
      </c>
      <c r="BD62" s="410">
        <f ca="1">IF(BD$2&gt;=$A62,($B62/12)*(1+$B$5)+($C62*$D62*(Revenues!BC$35+Revenues!BC$50)),"")</f>
        <v>0</v>
      </c>
      <c r="BE62" s="415"/>
      <c r="BF62" s="410">
        <f ca="1">IF(BF$2&gt;=$A62,($B62/12)*(1+$B$5)+($C62*$D62*(Revenues!BF$35+Revenues!BF$50)),"")</f>
        <v>0</v>
      </c>
      <c r="BG62" s="410">
        <f ca="1">IF(BG$2&gt;=$A62,($B62/12)*(1+$B$5)+($C62*$D62*(Revenues!BG$35+Revenues!BG$50)),"")</f>
        <v>0</v>
      </c>
      <c r="BH62" s="410">
        <f ca="1">IF(BH$2&gt;=$A62,($B62/12)*(1+$B$5)+($C62*$D62*(Revenues!BH$35+Revenues!BH$50)),"")</f>
        <v>0</v>
      </c>
      <c r="BI62" s="410">
        <f ca="1">IF(BI$2&gt;=$A62,($B62/12)*(1+$B$5)+($C62*$D62*(Revenues!BI$35+Revenues!BI$50)),"")</f>
        <v>0</v>
      </c>
      <c r="BJ62" s="410">
        <f ca="1">IF(BJ$2&gt;=$A62,($B62/12)*(1+$B$5)+($C62*$D62*(Revenues!BJ$35+Revenues!BJ$50)),"")</f>
        <v>0</v>
      </c>
      <c r="BK62" s="410">
        <f ca="1">IF(BK$2&gt;=$A62,($B62/12)*(1+$B$5)+($C62*$D62*(Revenues!BK$35+Revenues!BK$50)),"")</f>
        <v>0</v>
      </c>
      <c r="BL62" s="410">
        <f ca="1">IF(BL$2&gt;=$A62,($B62/12)*(1+$B$5)+($C62*$D62*(Revenues!BL$35+Revenues!BL$50)),"")</f>
        <v>0</v>
      </c>
      <c r="BM62" s="410">
        <f ca="1">IF(BM$2&gt;=$A62,($B62/12)*(1+$B$5)+($C62*$D62*(Revenues!BM$35+Revenues!BM$50)),"")</f>
        <v>0</v>
      </c>
      <c r="BN62" s="410">
        <f ca="1">IF(BN$2&gt;=$A62,($B62/12)*(1+$B$5)+($C62*$D62*(Revenues!BN$35+Revenues!BN$50)),"")</f>
        <v>0</v>
      </c>
      <c r="BO62" s="410">
        <f ca="1">IF(BO$2&gt;=$A62,($B62/12)*(1+$B$5)+($C62*$D62*(Revenues!BO$35+Revenues!BO$50)),"")</f>
        <v>0</v>
      </c>
      <c r="BP62" s="410">
        <f ca="1">IF(BP$2&gt;=$A62,($B62/12)*(1+$B$5)+($C62*$D62*(Revenues!BP$35+Revenues!BP$50)),"")</f>
        <v>0</v>
      </c>
      <c r="BQ62" s="410">
        <f ca="1">IF(BQ$2&gt;=$A62,($B62/12)*(1+$B$5)+($C62*$D62*(Revenues!BQ$35+Revenues!BQ$50)),"")</f>
        <v>0</v>
      </c>
      <c r="BR62" s="415"/>
      <c r="BS62" s="410">
        <f ca="1">IF(BS$2&gt;=$A62,($B62/12)*(1+$B$5)+($C62*$D62*(Revenues!BT$35+Revenues!BT$50)),"")</f>
        <v>0</v>
      </c>
      <c r="BT62" s="410">
        <f ca="1">IF(BT$2&gt;=$A62,($B62/12)*(1+$B$5)+($C62*$D62*(Revenues!BU$35+Revenues!BU$50)),"")</f>
        <v>0</v>
      </c>
      <c r="BU62" s="410">
        <f ca="1">IF(BU$2&gt;=$A62,($B62/12)*(1+$B$5)+($C62*$D62*(Revenues!BV$35+Revenues!BV$50)),"")</f>
        <v>0</v>
      </c>
      <c r="BV62" s="410">
        <f ca="1">IF(BV$2&gt;=$A62,($B62/12)*(1+$B$5)+($C62*$D62*(Revenues!BW$35+Revenues!BW$50)),"")</f>
        <v>0</v>
      </c>
      <c r="BW62" s="410">
        <f ca="1">IF(BW$2&gt;=$A62,($B62/12)*(1+$B$5)+($C62*$D62*(Revenues!BX$35+Revenues!BX$50)),"")</f>
        <v>0</v>
      </c>
      <c r="BX62" s="410">
        <f ca="1">IF(BX$2&gt;=$A62,($B62/12)*(1+$B$5)+($C62*$D62*(Revenues!BY$35+Revenues!BY$50)),"")</f>
        <v>0</v>
      </c>
      <c r="BY62" s="410">
        <f ca="1">IF(BY$2&gt;=$A62,($B62/12)*(1+$B$5)+($C62*$D62*(Revenues!BZ$35+Revenues!BZ$50)),"")</f>
        <v>0</v>
      </c>
      <c r="BZ62" s="410">
        <f ca="1">IF(BZ$2&gt;=$A62,($B62/12)*(1+$B$5)+($C62*$D62*(Revenues!CA$35+Revenues!CA$50)),"")</f>
        <v>0</v>
      </c>
      <c r="CA62" s="410">
        <f ca="1">IF(CA$2&gt;=$A62,($B62/12)*(1+$B$5)+($C62*$D62*(Revenues!CB$35+Revenues!CB$50)),"")</f>
        <v>0</v>
      </c>
      <c r="CB62" s="410">
        <f ca="1">IF(CB$2&gt;=$A62,($B62/12)*(1+$B$5)+($C62*$D62*(Revenues!CC$35+Revenues!CC$50)),"")</f>
        <v>0</v>
      </c>
      <c r="CC62" s="410">
        <f ca="1">IF(CC$2&gt;=$A62,($B62/12)*(1+$B$5)+($C62*$D62*(Revenues!CD$35+Revenues!CD$50)),"")</f>
        <v>0</v>
      </c>
      <c r="CD62" s="410">
        <f ca="1">IF(CD$2&gt;=$A62,($B62/12)*(1+$B$5)+($C62*$D62*(Revenues!CE$35+Revenues!CE$50)),"")</f>
        <v>0</v>
      </c>
      <c r="CE62" s="415"/>
      <c r="CF62" s="410">
        <f ca="1">IF(CF$2&gt;=$A62,($B62/12)*(1+$B$5)+($C62*$D62*(Revenues!CH$35+Revenues!CH$50)),"")</f>
        <v>0</v>
      </c>
      <c r="CG62" s="410">
        <f ca="1">IF(CG$2&gt;=$A62,($B62/12)*(1+$B$5)+($C62*$D62*(Revenues!CI$35+Revenues!CI$50)),"")</f>
        <v>0</v>
      </c>
      <c r="CH62" s="410">
        <f ca="1">IF(CH$2&gt;=$A62,($B62/12)*(1+$B$5)+($C62*$D62*(Revenues!CJ$35+Revenues!CJ$50)),"")</f>
        <v>0</v>
      </c>
      <c r="CI62" s="410">
        <f ca="1">IF(CI$2&gt;=$A62,($B62/12)*(1+$B$5)+($C62*$D62*(Revenues!CK$35+Revenues!CK$50)),"")</f>
        <v>0</v>
      </c>
      <c r="CJ62" s="410">
        <f>IF(CJ$2&gt;=$A62,($B62/12)*(1+$B$5)+($C62*$D62*(Revenues!CL$35+Revenues!CL$50)),"")</f>
        <v>0</v>
      </c>
      <c r="CK62" s="410">
        <f>IF(CK$2&gt;=$A62,($B62/12)*(1+$B$5)+($C62*$D62*(Revenues!CM$35+Revenues!CM$50)),"")</f>
        <v>0</v>
      </c>
      <c r="CL62" s="410">
        <f>IF(CL$2&gt;=$A62,($B62/12)*(1+$B$5)+($C62*$D62*(Revenues!CN$35+Revenues!CN$50)),"")</f>
        <v>0</v>
      </c>
      <c r="CM62" s="410">
        <f>IF(CM$2&gt;=$A62,($B62/12)*(1+$B$5)+($C62*$D62*(Revenues!CO$35+Revenues!CO$50)),"")</f>
        <v>0</v>
      </c>
      <c r="CN62" s="410">
        <f>IF(CN$2&gt;=$A62,($B62/12)*(1+$B$5)+($C62*$D62*(Revenues!CP$35+Revenues!CP$50)),"")</f>
        <v>0</v>
      </c>
      <c r="CO62" s="410">
        <f>IF(CO$2&gt;=$A62,($B62/12)*(1+$B$5)+($C62*$D62*(Revenues!CQ$35+Revenues!CQ$50)),"")</f>
        <v>0</v>
      </c>
      <c r="CP62" s="410">
        <f>IF(CP$2&gt;=$A62,($B62/12)*(1+$B$5)+($C62*$D62*(Revenues!CR$35+Revenues!CR$50)),"")</f>
        <v>0</v>
      </c>
      <c r="CQ62" s="410">
        <f>IF(CQ$2&gt;=$A62,($B62/12)*(1+$B$5)+($C62*$D62*(Revenues!CS$35+Revenues!CS$50)),"")</f>
        <v>0</v>
      </c>
      <c r="CR62" s="415"/>
    </row>
    <row r="63" spans="1:96" ht="16">
      <c r="A63" s="616"/>
      <c r="B63" s="621"/>
      <c r="C63" s="625"/>
      <c r="D63" s="109"/>
      <c r="E63" s="291" t="s">
        <v>159</v>
      </c>
      <c r="F63" s="585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5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5"/>
      <c r="AF63" s="410">
        <f ca="1">IF(AF$2&gt;=$A63,($B63/12)*(1+$B$5)+($C63*$D63*(Revenues!AD$35+Revenues!AD$50)),"")</f>
        <v>0</v>
      </c>
      <c r="AG63" s="410">
        <f ca="1">IF(AG$2&gt;=$A63,($B63/12)*(1+$B$5)+($C63*$D63*(Revenues!AE$35+Revenues!AE$50)),"")</f>
        <v>0</v>
      </c>
      <c r="AH63" s="410">
        <f ca="1">IF(AH$2&gt;=$A63,($B63/12)*(1+$B$5)+($C63*$D63*(Revenues!AF$35+Revenues!AF$50)),"")</f>
        <v>0</v>
      </c>
      <c r="AI63" s="410">
        <f ca="1">IF(AI$2&gt;=$A63,($B63/12)*(1+$B$5)+($C63*$D63*(Revenues!AG$35+Revenues!AG$50)),"")</f>
        <v>0</v>
      </c>
      <c r="AJ63" s="410">
        <f ca="1">IF(AJ$2&gt;=$A63,($B63/12)*(1+$B$5)+($C63*$D63*(Revenues!AH$35+Revenues!AH$50)),"")</f>
        <v>0</v>
      </c>
      <c r="AK63" s="410">
        <f ca="1">IF(AK$2&gt;=$A63,($B63/12)*(1+$B$5)+($C63*$D63*(Revenues!AI$35+Revenues!AI$50)),"")</f>
        <v>0</v>
      </c>
      <c r="AL63" s="410">
        <f ca="1">IF(AL$2&gt;=$A63,($B63/12)*(1+$B$5)+($C63*$D63*(Revenues!AJ$35+Revenues!AJ$50)),"")</f>
        <v>0</v>
      </c>
      <c r="AM63" s="410">
        <f ca="1">IF(AM$2&gt;=$A63,($B63/12)*(1+$B$5)+($C63*$D63*(Revenues!AK$35+Revenues!AK$50)),"")</f>
        <v>0</v>
      </c>
      <c r="AN63" s="410">
        <f ca="1">IF(AN$2&gt;=$A63,($B63/12)*(1+$B$5)+($C63*$D63*(Revenues!AL$35+Revenues!AL$50)),"")</f>
        <v>0</v>
      </c>
      <c r="AO63" s="410">
        <f ca="1">IF(AO$2&gt;=$A63,($B63/12)*(1+$B$5)+($C63*$D63*(Revenues!AM$35+Revenues!AM$50)),"")</f>
        <v>0</v>
      </c>
      <c r="AP63" s="410">
        <f ca="1">IF(AP$2&gt;=$A63,($B63/12)*(1+$B$5)+($C63*$D63*(Revenues!AN$35+Revenues!AN$50)),"")</f>
        <v>0</v>
      </c>
      <c r="AQ63" s="410">
        <f ca="1">IF(AQ$2&gt;=$A63,($B63/12)*(1+$B$5)+($C63*$D63*(Revenues!AO$35+Revenues!AO$50)),"")</f>
        <v>0</v>
      </c>
      <c r="AR63" s="415"/>
      <c r="AS63" s="410">
        <f ca="1">IF(AS$2&gt;=$A63,($B63/12)*(1+$B$5)+($C63*$D63*(Revenues!AR$35+Revenues!AR$50)),"")</f>
        <v>0</v>
      </c>
      <c r="AT63" s="410">
        <f ca="1">IF(AT$2&gt;=$A63,($B63/12)*(1+$B$5)+($C63*$D63*(Revenues!AS$35+Revenues!AS$50)),"")</f>
        <v>0</v>
      </c>
      <c r="AU63" s="410">
        <f ca="1">IF(AU$2&gt;=$A63,($B63/12)*(1+$B$5)+($C63*$D63*(Revenues!AT$35+Revenues!AT$50)),"")</f>
        <v>0</v>
      </c>
      <c r="AV63" s="410">
        <f ca="1">IF(AV$2&gt;=$A63,($B63/12)*(1+$B$5)+($C63*$D63*(Revenues!AU$35+Revenues!AU$50)),"")</f>
        <v>0</v>
      </c>
      <c r="AW63" s="410">
        <f ca="1">IF(AW$2&gt;=$A63,($B63/12)*(1+$B$5)+($C63*$D63*(Revenues!AV$35+Revenues!AV$50)),"")</f>
        <v>0</v>
      </c>
      <c r="AX63" s="410">
        <f ca="1">IF(AX$2&gt;=$A63,($B63/12)*(1+$B$5)+($C63*$D63*(Revenues!AW$35+Revenues!AW$50)),"")</f>
        <v>0</v>
      </c>
      <c r="AY63" s="410">
        <f ca="1">IF(AY$2&gt;=$A63,($B63/12)*(1+$B$5)+($C63*$D63*(Revenues!AX$35+Revenues!AX$50)),"")</f>
        <v>0</v>
      </c>
      <c r="AZ63" s="410">
        <f ca="1">IF(AZ$2&gt;=$A63,($B63/12)*(1+$B$5)+($C63*$D63*(Revenues!AY$35+Revenues!AY$50)),"")</f>
        <v>0</v>
      </c>
      <c r="BA63" s="410">
        <f ca="1">IF(BA$2&gt;=$A63,($B63/12)*(1+$B$5)+($C63*$D63*(Revenues!AZ$35+Revenues!AZ$50)),"")</f>
        <v>0</v>
      </c>
      <c r="BB63" s="410">
        <f ca="1">IF(BB$2&gt;=$A63,($B63/12)*(1+$B$5)+($C63*$D63*(Revenues!BA$35+Revenues!BA$50)),"")</f>
        <v>0</v>
      </c>
      <c r="BC63" s="410">
        <f ca="1">IF(BC$2&gt;=$A63,($B63/12)*(1+$B$5)+($C63*$D63*(Revenues!BB$35+Revenues!BB$50)),"")</f>
        <v>0</v>
      </c>
      <c r="BD63" s="410">
        <f ca="1">IF(BD$2&gt;=$A63,($B63/12)*(1+$B$5)+($C63*$D63*(Revenues!BC$35+Revenues!BC$50)),"")</f>
        <v>0</v>
      </c>
      <c r="BE63" s="415"/>
      <c r="BF63" s="410">
        <f ca="1">IF(BF$2&gt;=$A63,($B63/12)*(1+$B$5)+($C63*$D63*(Revenues!BF$35+Revenues!BF$50)),"")</f>
        <v>0</v>
      </c>
      <c r="BG63" s="410">
        <f ca="1">IF(BG$2&gt;=$A63,($B63/12)*(1+$B$5)+($C63*$D63*(Revenues!BG$35+Revenues!BG$50)),"")</f>
        <v>0</v>
      </c>
      <c r="BH63" s="410">
        <f ca="1">IF(BH$2&gt;=$A63,($B63/12)*(1+$B$5)+($C63*$D63*(Revenues!BH$35+Revenues!BH$50)),"")</f>
        <v>0</v>
      </c>
      <c r="BI63" s="410">
        <f ca="1">IF(BI$2&gt;=$A63,($B63/12)*(1+$B$5)+($C63*$D63*(Revenues!BI$35+Revenues!BI$50)),"")</f>
        <v>0</v>
      </c>
      <c r="BJ63" s="410">
        <f ca="1">IF(BJ$2&gt;=$A63,($B63/12)*(1+$B$5)+($C63*$D63*(Revenues!BJ$35+Revenues!BJ$50)),"")</f>
        <v>0</v>
      </c>
      <c r="BK63" s="410">
        <f ca="1">IF(BK$2&gt;=$A63,($B63/12)*(1+$B$5)+($C63*$D63*(Revenues!BK$35+Revenues!BK$50)),"")</f>
        <v>0</v>
      </c>
      <c r="BL63" s="410">
        <f ca="1">IF(BL$2&gt;=$A63,($B63/12)*(1+$B$5)+($C63*$D63*(Revenues!BL$35+Revenues!BL$50)),"")</f>
        <v>0</v>
      </c>
      <c r="BM63" s="410">
        <f ca="1">IF(BM$2&gt;=$A63,($B63/12)*(1+$B$5)+($C63*$D63*(Revenues!BM$35+Revenues!BM$50)),"")</f>
        <v>0</v>
      </c>
      <c r="BN63" s="410">
        <f ca="1">IF(BN$2&gt;=$A63,($B63/12)*(1+$B$5)+($C63*$D63*(Revenues!BN$35+Revenues!BN$50)),"")</f>
        <v>0</v>
      </c>
      <c r="BO63" s="410">
        <f ca="1">IF(BO$2&gt;=$A63,($B63/12)*(1+$B$5)+($C63*$D63*(Revenues!BO$35+Revenues!BO$50)),"")</f>
        <v>0</v>
      </c>
      <c r="BP63" s="410">
        <f ca="1">IF(BP$2&gt;=$A63,($B63/12)*(1+$B$5)+($C63*$D63*(Revenues!BP$35+Revenues!BP$50)),"")</f>
        <v>0</v>
      </c>
      <c r="BQ63" s="410">
        <f ca="1">IF(BQ$2&gt;=$A63,($B63/12)*(1+$B$5)+($C63*$D63*(Revenues!BQ$35+Revenues!BQ$50)),"")</f>
        <v>0</v>
      </c>
      <c r="BR63" s="415"/>
      <c r="BS63" s="410">
        <f ca="1">IF(BS$2&gt;=$A63,($B63/12)*(1+$B$5)+($C63*$D63*(Revenues!BT$35+Revenues!BT$50)),"")</f>
        <v>0</v>
      </c>
      <c r="BT63" s="410">
        <f ca="1">IF(BT$2&gt;=$A63,($B63/12)*(1+$B$5)+($C63*$D63*(Revenues!BU$35+Revenues!BU$50)),"")</f>
        <v>0</v>
      </c>
      <c r="BU63" s="410">
        <f ca="1">IF(BU$2&gt;=$A63,($B63/12)*(1+$B$5)+($C63*$D63*(Revenues!BV$35+Revenues!BV$50)),"")</f>
        <v>0</v>
      </c>
      <c r="BV63" s="410">
        <f ca="1">IF(BV$2&gt;=$A63,($B63/12)*(1+$B$5)+($C63*$D63*(Revenues!BW$35+Revenues!BW$50)),"")</f>
        <v>0</v>
      </c>
      <c r="BW63" s="410">
        <f ca="1">IF(BW$2&gt;=$A63,($B63/12)*(1+$B$5)+($C63*$D63*(Revenues!BX$35+Revenues!BX$50)),"")</f>
        <v>0</v>
      </c>
      <c r="BX63" s="410">
        <f ca="1">IF(BX$2&gt;=$A63,($B63/12)*(1+$B$5)+($C63*$D63*(Revenues!BY$35+Revenues!BY$50)),"")</f>
        <v>0</v>
      </c>
      <c r="BY63" s="410">
        <f ca="1">IF(BY$2&gt;=$A63,($B63/12)*(1+$B$5)+($C63*$D63*(Revenues!BZ$35+Revenues!BZ$50)),"")</f>
        <v>0</v>
      </c>
      <c r="BZ63" s="410">
        <f ca="1">IF(BZ$2&gt;=$A63,($B63/12)*(1+$B$5)+($C63*$D63*(Revenues!CA$35+Revenues!CA$50)),"")</f>
        <v>0</v>
      </c>
      <c r="CA63" s="410">
        <f ca="1">IF(CA$2&gt;=$A63,($B63/12)*(1+$B$5)+($C63*$D63*(Revenues!CB$35+Revenues!CB$50)),"")</f>
        <v>0</v>
      </c>
      <c r="CB63" s="410">
        <f ca="1">IF(CB$2&gt;=$A63,($B63/12)*(1+$B$5)+($C63*$D63*(Revenues!CC$35+Revenues!CC$50)),"")</f>
        <v>0</v>
      </c>
      <c r="CC63" s="410">
        <f ca="1">IF(CC$2&gt;=$A63,($B63/12)*(1+$B$5)+($C63*$D63*(Revenues!CD$35+Revenues!CD$50)),"")</f>
        <v>0</v>
      </c>
      <c r="CD63" s="410">
        <f ca="1">IF(CD$2&gt;=$A63,($B63/12)*(1+$B$5)+($C63*$D63*(Revenues!CE$35+Revenues!CE$50)),"")</f>
        <v>0</v>
      </c>
      <c r="CE63" s="415"/>
      <c r="CF63" s="410">
        <f ca="1">IF(CF$2&gt;=$A63,($B63/12)*(1+$B$5)+($C63*$D63*(Revenues!CH$35+Revenues!CH$50)),"")</f>
        <v>0</v>
      </c>
      <c r="CG63" s="410">
        <f ca="1">IF(CG$2&gt;=$A63,($B63/12)*(1+$B$5)+($C63*$D63*(Revenues!CI$35+Revenues!CI$50)),"")</f>
        <v>0</v>
      </c>
      <c r="CH63" s="410">
        <f ca="1">IF(CH$2&gt;=$A63,($B63/12)*(1+$B$5)+($C63*$D63*(Revenues!CJ$35+Revenues!CJ$50)),"")</f>
        <v>0</v>
      </c>
      <c r="CI63" s="410">
        <f ca="1">IF(CI$2&gt;=$A63,($B63/12)*(1+$B$5)+($C63*$D63*(Revenues!CK$35+Revenues!CK$50)),"")</f>
        <v>0</v>
      </c>
      <c r="CJ63" s="410">
        <f>IF(CJ$2&gt;=$A63,($B63/12)*(1+$B$5)+($C63*$D63*(Revenues!CL$35+Revenues!CL$50)),"")</f>
        <v>0</v>
      </c>
      <c r="CK63" s="410">
        <f>IF(CK$2&gt;=$A63,($B63/12)*(1+$B$5)+($C63*$D63*(Revenues!CM$35+Revenues!CM$50)),"")</f>
        <v>0</v>
      </c>
      <c r="CL63" s="410">
        <f>IF(CL$2&gt;=$A63,($B63/12)*(1+$B$5)+($C63*$D63*(Revenues!CN$35+Revenues!CN$50)),"")</f>
        <v>0</v>
      </c>
      <c r="CM63" s="410">
        <f>IF(CM$2&gt;=$A63,($B63/12)*(1+$B$5)+($C63*$D63*(Revenues!CO$35+Revenues!CO$50)),"")</f>
        <v>0</v>
      </c>
      <c r="CN63" s="410">
        <f>IF(CN$2&gt;=$A63,($B63/12)*(1+$B$5)+($C63*$D63*(Revenues!CP$35+Revenues!CP$50)),"")</f>
        <v>0</v>
      </c>
      <c r="CO63" s="410">
        <f>IF(CO$2&gt;=$A63,($B63/12)*(1+$B$5)+($C63*$D63*(Revenues!CQ$35+Revenues!CQ$50)),"")</f>
        <v>0</v>
      </c>
      <c r="CP63" s="410">
        <f>IF(CP$2&gt;=$A63,($B63/12)*(1+$B$5)+($C63*$D63*(Revenues!CR$35+Revenues!CR$50)),"")</f>
        <v>0</v>
      </c>
      <c r="CQ63" s="410">
        <f>IF(CQ$2&gt;=$A63,($B63/12)*(1+$B$5)+($C63*$D63*(Revenues!CS$35+Revenues!CS$50)),"")</f>
        <v>0</v>
      </c>
      <c r="CR63" s="415"/>
    </row>
    <row r="64" spans="1:96" ht="16">
      <c r="A64" s="616"/>
      <c r="B64" s="621"/>
      <c r="C64" s="625"/>
      <c r="D64" s="109"/>
      <c r="E64" s="291" t="s">
        <v>159</v>
      </c>
      <c r="F64" s="585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5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5"/>
      <c r="AF64" s="410">
        <f ca="1">IF(AF$2&gt;=$A64,($B64/12)*(1+$B$5)+($C64*$D64*(Revenues!AD$35+Revenues!AD$50)),"")</f>
        <v>0</v>
      </c>
      <c r="AG64" s="410">
        <f ca="1">IF(AG$2&gt;=$A64,($B64/12)*(1+$B$5)+($C64*$D64*(Revenues!AE$35+Revenues!AE$50)),"")</f>
        <v>0</v>
      </c>
      <c r="AH64" s="410">
        <f ca="1">IF(AH$2&gt;=$A64,($B64/12)*(1+$B$5)+($C64*$D64*(Revenues!AF$35+Revenues!AF$50)),"")</f>
        <v>0</v>
      </c>
      <c r="AI64" s="410">
        <f ca="1">IF(AI$2&gt;=$A64,($B64/12)*(1+$B$5)+($C64*$D64*(Revenues!AG$35+Revenues!AG$50)),"")</f>
        <v>0</v>
      </c>
      <c r="AJ64" s="410">
        <f ca="1">IF(AJ$2&gt;=$A64,($B64/12)*(1+$B$5)+($C64*$D64*(Revenues!AH$35+Revenues!AH$50)),"")</f>
        <v>0</v>
      </c>
      <c r="AK64" s="410">
        <f ca="1">IF(AK$2&gt;=$A64,($B64/12)*(1+$B$5)+($C64*$D64*(Revenues!AI$35+Revenues!AI$50)),"")</f>
        <v>0</v>
      </c>
      <c r="AL64" s="410">
        <f ca="1">IF(AL$2&gt;=$A64,($B64/12)*(1+$B$5)+($C64*$D64*(Revenues!AJ$35+Revenues!AJ$50)),"")</f>
        <v>0</v>
      </c>
      <c r="AM64" s="410">
        <f ca="1">IF(AM$2&gt;=$A64,($B64/12)*(1+$B$5)+($C64*$D64*(Revenues!AK$35+Revenues!AK$50)),"")</f>
        <v>0</v>
      </c>
      <c r="AN64" s="410">
        <f ca="1">IF(AN$2&gt;=$A64,($B64/12)*(1+$B$5)+($C64*$D64*(Revenues!AL$35+Revenues!AL$50)),"")</f>
        <v>0</v>
      </c>
      <c r="AO64" s="410">
        <f ca="1">IF(AO$2&gt;=$A64,($B64/12)*(1+$B$5)+($C64*$D64*(Revenues!AM$35+Revenues!AM$50)),"")</f>
        <v>0</v>
      </c>
      <c r="AP64" s="410">
        <f ca="1">IF(AP$2&gt;=$A64,($B64/12)*(1+$B$5)+($C64*$D64*(Revenues!AN$35+Revenues!AN$50)),"")</f>
        <v>0</v>
      </c>
      <c r="AQ64" s="410">
        <f ca="1">IF(AQ$2&gt;=$A64,($B64/12)*(1+$B$5)+($C64*$D64*(Revenues!AO$35+Revenues!AO$50)),"")</f>
        <v>0</v>
      </c>
      <c r="AR64" s="415"/>
      <c r="AS64" s="410">
        <f ca="1">IF(AS$2&gt;=$A64,($B64/12)*(1+$B$5)+($C64*$D64*(Revenues!AR$35+Revenues!AR$50)),"")</f>
        <v>0</v>
      </c>
      <c r="AT64" s="410">
        <f ca="1">IF(AT$2&gt;=$A64,($B64/12)*(1+$B$5)+($C64*$D64*(Revenues!AS$35+Revenues!AS$50)),"")</f>
        <v>0</v>
      </c>
      <c r="AU64" s="410">
        <f ca="1">IF(AU$2&gt;=$A64,($B64/12)*(1+$B$5)+($C64*$D64*(Revenues!AT$35+Revenues!AT$50)),"")</f>
        <v>0</v>
      </c>
      <c r="AV64" s="410">
        <f ca="1">IF(AV$2&gt;=$A64,($B64/12)*(1+$B$5)+($C64*$D64*(Revenues!AU$35+Revenues!AU$50)),"")</f>
        <v>0</v>
      </c>
      <c r="AW64" s="410">
        <f ca="1">IF(AW$2&gt;=$A64,($B64/12)*(1+$B$5)+($C64*$D64*(Revenues!AV$35+Revenues!AV$50)),"")</f>
        <v>0</v>
      </c>
      <c r="AX64" s="410">
        <f ca="1">IF(AX$2&gt;=$A64,($B64/12)*(1+$B$5)+($C64*$D64*(Revenues!AW$35+Revenues!AW$50)),"")</f>
        <v>0</v>
      </c>
      <c r="AY64" s="410">
        <f ca="1">IF(AY$2&gt;=$A64,($B64/12)*(1+$B$5)+($C64*$D64*(Revenues!AX$35+Revenues!AX$50)),"")</f>
        <v>0</v>
      </c>
      <c r="AZ64" s="410">
        <f ca="1">IF(AZ$2&gt;=$A64,($B64/12)*(1+$B$5)+($C64*$D64*(Revenues!AY$35+Revenues!AY$50)),"")</f>
        <v>0</v>
      </c>
      <c r="BA64" s="410">
        <f ca="1">IF(BA$2&gt;=$A64,($B64/12)*(1+$B$5)+($C64*$D64*(Revenues!AZ$35+Revenues!AZ$50)),"")</f>
        <v>0</v>
      </c>
      <c r="BB64" s="410">
        <f ca="1">IF(BB$2&gt;=$A64,($B64/12)*(1+$B$5)+($C64*$D64*(Revenues!BA$35+Revenues!BA$50)),"")</f>
        <v>0</v>
      </c>
      <c r="BC64" s="410">
        <f ca="1">IF(BC$2&gt;=$A64,($B64/12)*(1+$B$5)+($C64*$D64*(Revenues!BB$35+Revenues!BB$50)),"")</f>
        <v>0</v>
      </c>
      <c r="BD64" s="410">
        <f ca="1">IF(BD$2&gt;=$A64,($B64/12)*(1+$B$5)+($C64*$D64*(Revenues!BC$35+Revenues!BC$50)),"")</f>
        <v>0</v>
      </c>
      <c r="BE64" s="415"/>
      <c r="BF64" s="410">
        <f ca="1">IF(BF$2&gt;=$A64,($B64/12)*(1+$B$5)+($C64*$D64*(Revenues!BF$35+Revenues!BF$50)),"")</f>
        <v>0</v>
      </c>
      <c r="BG64" s="410">
        <f ca="1">IF(BG$2&gt;=$A64,($B64/12)*(1+$B$5)+($C64*$D64*(Revenues!BG$35+Revenues!BG$50)),"")</f>
        <v>0</v>
      </c>
      <c r="BH64" s="410">
        <f ca="1">IF(BH$2&gt;=$A64,($B64/12)*(1+$B$5)+($C64*$D64*(Revenues!BH$35+Revenues!BH$50)),"")</f>
        <v>0</v>
      </c>
      <c r="BI64" s="410">
        <f ca="1">IF(BI$2&gt;=$A64,($B64/12)*(1+$B$5)+($C64*$D64*(Revenues!BI$35+Revenues!BI$50)),"")</f>
        <v>0</v>
      </c>
      <c r="BJ64" s="410">
        <f ca="1">IF(BJ$2&gt;=$A64,($B64/12)*(1+$B$5)+($C64*$D64*(Revenues!BJ$35+Revenues!BJ$50)),"")</f>
        <v>0</v>
      </c>
      <c r="BK64" s="410">
        <f ca="1">IF(BK$2&gt;=$A64,($B64/12)*(1+$B$5)+($C64*$D64*(Revenues!BK$35+Revenues!BK$50)),"")</f>
        <v>0</v>
      </c>
      <c r="BL64" s="410">
        <f ca="1">IF(BL$2&gt;=$A64,($B64/12)*(1+$B$5)+($C64*$D64*(Revenues!BL$35+Revenues!BL$50)),"")</f>
        <v>0</v>
      </c>
      <c r="BM64" s="410">
        <f ca="1">IF(BM$2&gt;=$A64,($B64/12)*(1+$B$5)+($C64*$D64*(Revenues!BM$35+Revenues!BM$50)),"")</f>
        <v>0</v>
      </c>
      <c r="BN64" s="410">
        <f ca="1">IF(BN$2&gt;=$A64,($B64/12)*(1+$B$5)+($C64*$D64*(Revenues!BN$35+Revenues!BN$50)),"")</f>
        <v>0</v>
      </c>
      <c r="BO64" s="410">
        <f ca="1">IF(BO$2&gt;=$A64,($B64/12)*(1+$B$5)+($C64*$D64*(Revenues!BO$35+Revenues!BO$50)),"")</f>
        <v>0</v>
      </c>
      <c r="BP64" s="410">
        <f ca="1">IF(BP$2&gt;=$A64,($B64/12)*(1+$B$5)+($C64*$D64*(Revenues!BP$35+Revenues!BP$50)),"")</f>
        <v>0</v>
      </c>
      <c r="BQ64" s="410">
        <f ca="1">IF(BQ$2&gt;=$A64,($B64/12)*(1+$B$5)+($C64*$D64*(Revenues!BQ$35+Revenues!BQ$50)),"")</f>
        <v>0</v>
      </c>
      <c r="BR64" s="415"/>
      <c r="BS64" s="410">
        <f ca="1">IF(BS$2&gt;=$A64,($B64/12)*(1+$B$5)+($C64*$D64*(Revenues!BT$35+Revenues!BT$50)),"")</f>
        <v>0</v>
      </c>
      <c r="BT64" s="410">
        <f ca="1">IF(BT$2&gt;=$A64,($B64/12)*(1+$B$5)+($C64*$D64*(Revenues!BU$35+Revenues!BU$50)),"")</f>
        <v>0</v>
      </c>
      <c r="BU64" s="410">
        <f ca="1">IF(BU$2&gt;=$A64,($B64/12)*(1+$B$5)+($C64*$D64*(Revenues!BV$35+Revenues!BV$50)),"")</f>
        <v>0</v>
      </c>
      <c r="BV64" s="410">
        <f ca="1">IF(BV$2&gt;=$A64,($B64/12)*(1+$B$5)+($C64*$D64*(Revenues!BW$35+Revenues!BW$50)),"")</f>
        <v>0</v>
      </c>
      <c r="BW64" s="410">
        <f ca="1">IF(BW$2&gt;=$A64,($B64/12)*(1+$B$5)+($C64*$D64*(Revenues!BX$35+Revenues!BX$50)),"")</f>
        <v>0</v>
      </c>
      <c r="BX64" s="410">
        <f ca="1">IF(BX$2&gt;=$A64,($B64/12)*(1+$B$5)+($C64*$D64*(Revenues!BY$35+Revenues!BY$50)),"")</f>
        <v>0</v>
      </c>
      <c r="BY64" s="410">
        <f ca="1">IF(BY$2&gt;=$A64,($B64/12)*(1+$B$5)+($C64*$D64*(Revenues!BZ$35+Revenues!BZ$50)),"")</f>
        <v>0</v>
      </c>
      <c r="BZ64" s="410">
        <f ca="1">IF(BZ$2&gt;=$A64,($B64/12)*(1+$B$5)+($C64*$D64*(Revenues!CA$35+Revenues!CA$50)),"")</f>
        <v>0</v>
      </c>
      <c r="CA64" s="410">
        <f ca="1">IF(CA$2&gt;=$A64,($B64/12)*(1+$B$5)+($C64*$D64*(Revenues!CB$35+Revenues!CB$50)),"")</f>
        <v>0</v>
      </c>
      <c r="CB64" s="410">
        <f ca="1">IF(CB$2&gt;=$A64,($B64/12)*(1+$B$5)+($C64*$D64*(Revenues!CC$35+Revenues!CC$50)),"")</f>
        <v>0</v>
      </c>
      <c r="CC64" s="410">
        <f ca="1">IF(CC$2&gt;=$A64,($B64/12)*(1+$B$5)+($C64*$D64*(Revenues!CD$35+Revenues!CD$50)),"")</f>
        <v>0</v>
      </c>
      <c r="CD64" s="410">
        <f ca="1">IF(CD$2&gt;=$A64,($B64/12)*(1+$B$5)+($C64*$D64*(Revenues!CE$35+Revenues!CE$50)),"")</f>
        <v>0</v>
      </c>
      <c r="CE64" s="415"/>
      <c r="CF64" s="410">
        <f ca="1">IF(CF$2&gt;=$A64,($B64/12)*(1+$B$5)+($C64*$D64*(Revenues!CH$35+Revenues!CH$50)),"")</f>
        <v>0</v>
      </c>
      <c r="CG64" s="410">
        <f ca="1">IF(CG$2&gt;=$A64,($B64/12)*(1+$B$5)+($C64*$D64*(Revenues!CI$35+Revenues!CI$50)),"")</f>
        <v>0</v>
      </c>
      <c r="CH64" s="410">
        <f ca="1">IF(CH$2&gt;=$A64,($B64/12)*(1+$B$5)+($C64*$D64*(Revenues!CJ$35+Revenues!CJ$50)),"")</f>
        <v>0</v>
      </c>
      <c r="CI64" s="410">
        <f ca="1">IF(CI$2&gt;=$A64,($B64/12)*(1+$B$5)+($C64*$D64*(Revenues!CK$35+Revenues!CK$50)),"")</f>
        <v>0</v>
      </c>
      <c r="CJ64" s="410">
        <f>IF(CJ$2&gt;=$A64,($B64/12)*(1+$B$5)+($C64*$D64*(Revenues!CL$35+Revenues!CL$50)),"")</f>
        <v>0</v>
      </c>
      <c r="CK64" s="410">
        <f>IF(CK$2&gt;=$A64,($B64/12)*(1+$B$5)+($C64*$D64*(Revenues!CM$35+Revenues!CM$50)),"")</f>
        <v>0</v>
      </c>
      <c r="CL64" s="410">
        <f>IF(CL$2&gt;=$A64,($B64/12)*(1+$B$5)+($C64*$D64*(Revenues!CN$35+Revenues!CN$50)),"")</f>
        <v>0</v>
      </c>
      <c r="CM64" s="410">
        <f>IF(CM$2&gt;=$A64,($B64/12)*(1+$B$5)+($C64*$D64*(Revenues!CO$35+Revenues!CO$50)),"")</f>
        <v>0</v>
      </c>
      <c r="CN64" s="410">
        <f>IF(CN$2&gt;=$A64,($B64/12)*(1+$B$5)+($C64*$D64*(Revenues!CP$35+Revenues!CP$50)),"")</f>
        <v>0</v>
      </c>
      <c r="CO64" s="410">
        <f>IF(CO$2&gt;=$A64,($B64/12)*(1+$B$5)+($C64*$D64*(Revenues!CQ$35+Revenues!CQ$50)),"")</f>
        <v>0</v>
      </c>
      <c r="CP64" s="410">
        <f>IF(CP$2&gt;=$A64,($B64/12)*(1+$B$5)+($C64*$D64*(Revenues!CR$35+Revenues!CR$50)),"")</f>
        <v>0</v>
      </c>
      <c r="CQ64" s="410">
        <f>IF(CQ$2&gt;=$A64,($B64/12)*(1+$B$5)+($C64*$D64*(Revenues!CS$35+Revenues!CS$50)),"")</f>
        <v>0</v>
      </c>
      <c r="CR64" s="415"/>
    </row>
    <row r="65" spans="1:96" ht="16">
      <c r="A65" s="224"/>
      <c r="B65" s="306"/>
      <c r="C65" s="136"/>
      <c r="D65" s="109"/>
      <c r="E65" s="135"/>
      <c r="F65" s="585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5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5"/>
      <c r="AF65" s="410">
        <f ca="1">IF(AF$2&gt;=$A65,($B65/12)*(1+$B$5)+($C65*$D65*(Revenues!AD$35+Revenues!AD$50)),"")</f>
        <v>0</v>
      </c>
      <c r="AG65" s="410">
        <f ca="1">IF(AG$2&gt;=$A65,($B65/12)*(1+$B$5)+($C65*$D65*(Revenues!AE$35+Revenues!AE$50)),"")</f>
        <v>0</v>
      </c>
      <c r="AH65" s="410">
        <f ca="1">IF(AH$2&gt;=$A65,($B65/12)*(1+$B$5)+($C65*$D65*(Revenues!AF$35+Revenues!AF$50)),"")</f>
        <v>0</v>
      </c>
      <c r="AI65" s="410">
        <f ca="1">IF(AI$2&gt;=$A65,($B65/12)*(1+$B$5)+($C65*$D65*(Revenues!AG$35+Revenues!AG$50)),"")</f>
        <v>0</v>
      </c>
      <c r="AJ65" s="410">
        <f ca="1">IF(AJ$2&gt;=$A65,($B65/12)*(1+$B$5)+($C65*$D65*(Revenues!AH$35+Revenues!AH$50)),"")</f>
        <v>0</v>
      </c>
      <c r="AK65" s="410">
        <f ca="1">IF(AK$2&gt;=$A65,($B65/12)*(1+$B$5)+($C65*$D65*(Revenues!AI$35+Revenues!AI$50)),"")</f>
        <v>0</v>
      </c>
      <c r="AL65" s="410">
        <f ca="1">IF(AL$2&gt;=$A65,($B65/12)*(1+$B$5)+($C65*$D65*(Revenues!AJ$35+Revenues!AJ$50)),"")</f>
        <v>0</v>
      </c>
      <c r="AM65" s="410">
        <f ca="1">IF(AM$2&gt;=$A65,($B65/12)*(1+$B$5)+($C65*$D65*(Revenues!AK$35+Revenues!AK$50)),"")</f>
        <v>0</v>
      </c>
      <c r="AN65" s="410">
        <f ca="1">IF(AN$2&gt;=$A65,($B65/12)*(1+$B$5)+($C65*$D65*(Revenues!AL$35+Revenues!AL$50)),"")</f>
        <v>0</v>
      </c>
      <c r="AO65" s="410">
        <f ca="1">IF(AO$2&gt;=$A65,($B65/12)*(1+$B$5)+($C65*$D65*(Revenues!AM$35+Revenues!AM$50)),"")</f>
        <v>0</v>
      </c>
      <c r="AP65" s="410">
        <f ca="1">IF(AP$2&gt;=$A65,($B65/12)*(1+$B$5)+($C65*$D65*(Revenues!AN$35+Revenues!AN$50)),"")</f>
        <v>0</v>
      </c>
      <c r="AQ65" s="410">
        <f ca="1">IF(AQ$2&gt;=$A65,($B65/12)*(1+$B$5)+($C65*$D65*(Revenues!AO$35+Revenues!AO$50)),"")</f>
        <v>0</v>
      </c>
      <c r="AR65" s="415"/>
      <c r="AS65" s="410">
        <f ca="1">IF(AS$2&gt;=$A65,($B65/12)*(1+$B$5)+($C65*$D65*(Revenues!AR$35+Revenues!AR$50)),"")</f>
        <v>0</v>
      </c>
      <c r="AT65" s="410">
        <f ca="1">IF(AT$2&gt;=$A65,($B65/12)*(1+$B$5)+($C65*$D65*(Revenues!AS$35+Revenues!AS$50)),"")</f>
        <v>0</v>
      </c>
      <c r="AU65" s="410">
        <f ca="1">IF(AU$2&gt;=$A65,($B65/12)*(1+$B$5)+($C65*$D65*(Revenues!AT$35+Revenues!AT$50)),"")</f>
        <v>0</v>
      </c>
      <c r="AV65" s="410">
        <f ca="1">IF(AV$2&gt;=$A65,($B65/12)*(1+$B$5)+($C65*$D65*(Revenues!AU$35+Revenues!AU$50)),"")</f>
        <v>0</v>
      </c>
      <c r="AW65" s="410">
        <f ca="1">IF(AW$2&gt;=$A65,($B65/12)*(1+$B$5)+($C65*$D65*(Revenues!AV$35+Revenues!AV$50)),"")</f>
        <v>0</v>
      </c>
      <c r="AX65" s="410">
        <f ca="1">IF(AX$2&gt;=$A65,($B65/12)*(1+$B$5)+($C65*$D65*(Revenues!AW$35+Revenues!AW$50)),"")</f>
        <v>0</v>
      </c>
      <c r="AY65" s="410">
        <f ca="1">IF(AY$2&gt;=$A65,($B65/12)*(1+$B$5)+($C65*$D65*(Revenues!AX$35+Revenues!AX$50)),"")</f>
        <v>0</v>
      </c>
      <c r="AZ65" s="410">
        <f ca="1">IF(AZ$2&gt;=$A65,($B65/12)*(1+$B$5)+($C65*$D65*(Revenues!AY$35+Revenues!AY$50)),"")</f>
        <v>0</v>
      </c>
      <c r="BA65" s="410">
        <f ca="1">IF(BA$2&gt;=$A65,($B65/12)*(1+$B$5)+($C65*$D65*(Revenues!AZ$35+Revenues!AZ$50)),"")</f>
        <v>0</v>
      </c>
      <c r="BB65" s="410">
        <f ca="1">IF(BB$2&gt;=$A65,($B65/12)*(1+$B$5)+($C65*$D65*(Revenues!BA$35+Revenues!BA$50)),"")</f>
        <v>0</v>
      </c>
      <c r="BC65" s="410">
        <f ca="1">IF(BC$2&gt;=$A65,($B65/12)*(1+$B$5)+($C65*$D65*(Revenues!BB$35+Revenues!BB$50)),"")</f>
        <v>0</v>
      </c>
      <c r="BD65" s="410">
        <f ca="1">IF(BD$2&gt;=$A65,($B65/12)*(1+$B$5)+($C65*$D65*(Revenues!BC$35+Revenues!BC$50)),"")</f>
        <v>0</v>
      </c>
      <c r="BE65" s="415"/>
      <c r="BF65" s="410">
        <f ca="1">IF(BF$2&gt;=$A65,($B65/12)*(1+$B$5)+($C65*$D65*(Revenues!BF$35+Revenues!BF$50)),"")</f>
        <v>0</v>
      </c>
      <c r="BG65" s="410">
        <f ca="1">IF(BG$2&gt;=$A65,($B65/12)*(1+$B$5)+($C65*$D65*(Revenues!BG$35+Revenues!BG$50)),"")</f>
        <v>0</v>
      </c>
      <c r="BH65" s="410">
        <f ca="1">IF(BH$2&gt;=$A65,($B65/12)*(1+$B$5)+($C65*$D65*(Revenues!BH$35+Revenues!BH$50)),"")</f>
        <v>0</v>
      </c>
      <c r="BI65" s="410">
        <f ca="1">IF(BI$2&gt;=$A65,($B65/12)*(1+$B$5)+($C65*$D65*(Revenues!BI$35+Revenues!BI$50)),"")</f>
        <v>0</v>
      </c>
      <c r="BJ65" s="410">
        <f ca="1">IF(BJ$2&gt;=$A65,($B65/12)*(1+$B$5)+($C65*$D65*(Revenues!BJ$35+Revenues!BJ$50)),"")</f>
        <v>0</v>
      </c>
      <c r="BK65" s="410">
        <f ca="1">IF(BK$2&gt;=$A65,($B65/12)*(1+$B$5)+($C65*$D65*(Revenues!BK$35+Revenues!BK$50)),"")</f>
        <v>0</v>
      </c>
      <c r="BL65" s="410">
        <f ca="1">IF(BL$2&gt;=$A65,($B65/12)*(1+$B$5)+($C65*$D65*(Revenues!BL$35+Revenues!BL$50)),"")</f>
        <v>0</v>
      </c>
      <c r="BM65" s="410">
        <f ca="1">IF(BM$2&gt;=$A65,($B65/12)*(1+$B$5)+($C65*$D65*(Revenues!BM$35+Revenues!BM$50)),"")</f>
        <v>0</v>
      </c>
      <c r="BN65" s="410">
        <f ca="1">IF(BN$2&gt;=$A65,($B65/12)*(1+$B$5)+($C65*$D65*(Revenues!BN$35+Revenues!BN$50)),"")</f>
        <v>0</v>
      </c>
      <c r="BO65" s="410">
        <f ca="1">IF(BO$2&gt;=$A65,($B65/12)*(1+$B$5)+($C65*$D65*(Revenues!BO$35+Revenues!BO$50)),"")</f>
        <v>0</v>
      </c>
      <c r="BP65" s="410">
        <f ca="1">IF(BP$2&gt;=$A65,($B65/12)*(1+$B$5)+($C65*$D65*(Revenues!BP$35+Revenues!BP$50)),"")</f>
        <v>0</v>
      </c>
      <c r="BQ65" s="410">
        <f ca="1">IF(BQ$2&gt;=$A65,($B65/12)*(1+$B$5)+($C65*$D65*(Revenues!BQ$35+Revenues!BQ$50)),"")</f>
        <v>0</v>
      </c>
      <c r="BR65" s="415"/>
      <c r="BS65" s="410">
        <f ca="1">IF(BS$2&gt;=$A65,($B65/12)*(1+$B$5)+($C65*$D65*(Revenues!BT$35+Revenues!BT$50)),"")</f>
        <v>0</v>
      </c>
      <c r="BT65" s="410">
        <f ca="1">IF(BT$2&gt;=$A65,($B65/12)*(1+$B$5)+($C65*$D65*(Revenues!BU$35+Revenues!BU$50)),"")</f>
        <v>0</v>
      </c>
      <c r="BU65" s="410">
        <f ca="1">IF(BU$2&gt;=$A65,($B65/12)*(1+$B$5)+($C65*$D65*(Revenues!BV$35+Revenues!BV$50)),"")</f>
        <v>0</v>
      </c>
      <c r="BV65" s="410">
        <f ca="1">IF(BV$2&gt;=$A65,($B65/12)*(1+$B$5)+($C65*$D65*(Revenues!BW$35+Revenues!BW$50)),"")</f>
        <v>0</v>
      </c>
      <c r="BW65" s="410">
        <f ca="1">IF(BW$2&gt;=$A65,($B65/12)*(1+$B$5)+($C65*$D65*(Revenues!BX$35+Revenues!BX$50)),"")</f>
        <v>0</v>
      </c>
      <c r="BX65" s="410">
        <f ca="1">IF(BX$2&gt;=$A65,($B65/12)*(1+$B$5)+($C65*$D65*(Revenues!BY$35+Revenues!BY$50)),"")</f>
        <v>0</v>
      </c>
      <c r="BY65" s="410">
        <f ca="1">IF(BY$2&gt;=$A65,($B65/12)*(1+$B$5)+($C65*$D65*(Revenues!BZ$35+Revenues!BZ$50)),"")</f>
        <v>0</v>
      </c>
      <c r="BZ65" s="410">
        <f ca="1">IF(BZ$2&gt;=$A65,($B65/12)*(1+$B$5)+($C65*$D65*(Revenues!CA$35+Revenues!CA$50)),"")</f>
        <v>0</v>
      </c>
      <c r="CA65" s="410">
        <f ca="1">IF(CA$2&gt;=$A65,($B65/12)*(1+$B$5)+($C65*$D65*(Revenues!CB$35+Revenues!CB$50)),"")</f>
        <v>0</v>
      </c>
      <c r="CB65" s="410">
        <f ca="1">IF(CB$2&gt;=$A65,($B65/12)*(1+$B$5)+($C65*$D65*(Revenues!CC$35+Revenues!CC$50)),"")</f>
        <v>0</v>
      </c>
      <c r="CC65" s="410">
        <f ca="1">IF(CC$2&gt;=$A65,($B65/12)*(1+$B$5)+($C65*$D65*(Revenues!CD$35+Revenues!CD$50)),"")</f>
        <v>0</v>
      </c>
      <c r="CD65" s="410">
        <f ca="1">IF(CD$2&gt;=$A65,($B65/12)*(1+$B$5)+($C65*$D65*(Revenues!CE$35+Revenues!CE$50)),"")</f>
        <v>0</v>
      </c>
      <c r="CE65" s="415"/>
      <c r="CF65" s="410">
        <f ca="1">IF(CF$2&gt;=$A65,($B65/12)*(1+$B$5)+($C65*$D65*(Revenues!CH$35+Revenues!CH$50)),"")</f>
        <v>0</v>
      </c>
      <c r="CG65" s="410">
        <f ca="1">IF(CG$2&gt;=$A65,($B65/12)*(1+$B$5)+($C65*$D65*(Revenues!CI$35+Revenues!CI$50)),"")</f>
        <v>0</v>
      </c>
      <c r="CH65" s="410">
        <f ca="1">IF(CH$2&gt;=$A65,($B65/12)*(1+$B$5)+($C65*$D65*(Revenues!CJ$35+Revenues!CJ$50)),"")</f>
        <v>0</v>
      </c>
      <c r="CI65" s="410">
        <f ca="1">IF(CI$2&gt;=$A65,($B65/12)*(1+$B$5)+($C65*$D65*(Revenues!CK$35+Revenues!CK$50)),"")</f>
        <v>0</v>
      </c>
      <c r="CJ65" s="410">
        <f>IF(CJ$2&gt;=$A65,($B65/12)*(1+$B$5)+($C65*$D65*(Revenues!CL$35+Revenues!CL$50)),"")</f>
        <v>0</v>
      </c>
      <c r="CK65" s="410">
        <f>IF(CK$2&gt;=$A65,($B65/12)*(1+$B$5)+($C65*$D65*(Revenues!CM$35+Revenues!CM$50)),"")</f>
        <v>0</v>
      </c>
      <c r="CL65" s="410">
        <f>IF(CL$2&gt;=$A65,($B65/12)*(1+$B$5)+($C65*$D65*(Revenues!CN$35+Revenues!CN$50)),"")</f>
        <v>0</v>
      </c>
      <c r="CM65" s="410">
        <f>IF(CM$2&gt;=$A65,($B65/12)*(1+$B$5)+($C65*$D65*(Revenues!CO$35+Revenues!CO$50)),"")</f>
        <v>0</v>
      </c>
      <c r="CN65" s="410">
        <f>IF(CN$2&gt;=$A65,($B65/12)*(1+$B$5)+($C65*$D65*(Revenues!CP$35+Revenues!CP$50)),"")</f>
        <v>0</v>
      </c>
      <c r="CO65" s="410">
        <f>IF(CO$2&gt;=$A65,($B65/12)*(1+$B$5)+($C65*$D65*(Revenues!CQ$35+Revenues!CQ$50)),"")</f>
        <v>0</v>
      </c>
      <c r="CP65" s="410">
        <f>IF(CP$2&gt;=$A65,($B65/12)*(1+$B$5)+($C65*$D65*(Revenues!CR$35+Revenues!CR$50)),"")</f>
        <v>0</v>
      </c>
      <c r="CQ65" s="410">
        <f>IF(CQ$2&gt;=$A65,($B65/12)*(1+$B$5)+($C65*$D65*(Revenues!CS$35+Revenues!CS$50)),"")</f>
        <v>0</v>
      </c>
      <c r="CR65" s="415"/>
    </row>
    <row r="66" spans="1:96" ht="16">
      <c r="A66" s="224"/>
      <c r="B66" s="306"/>
      <c r="D66" s="109"/>
      <c r="E66" s="242" t="s">
        <v>276</v>
      </c>
      <c r="F66" s="590">
        <f>SUM(F60:F65)</f>
        <v>9833.3333333333321</v>
      </c>
      <c r="G66" s="416">
        <f t="shared" ref="G66:Q66" si="195">SUM(G60:G65)</f>
        <v>9833.3333333333321</v>
      </c>
      <c r="H66" s="416">
        <f t="shared" si="195"/>
        <v>9833.3333333333321</v>
      </c>
      <c r="I66" s="416">
        <f t="shared" si="195"/>
        <v>9833.3333333333321</v>
      </c>
      <c r="J66" s="416">
        <f t="shared" si="195"/>
        <v>9833.3333333333321</v>
      </c>
      <c r="K66" s="416">
        <f t="shared" si="195"/>
        <v>9833.3333333333321</v>
      </c>
      <c r="L66" s="416">
        <f t="shared" si="195"/>
        <v>9833.3333333333321</v>
      </c>
      <c r="M66" s="416">
        <f t="shared" si="195"/>
        <v>9833.3333333333321</v>
      </c>
      <c r="N66" s="416">
        <f t="shared" si="195"/>
        <v>9833.3333333333321</v>
      </c>
      <c r="O66" s="416">
        <f t="shared" si="195"/>
        <v>9833.3333333333321</v>
      </c>
      <c r="P66" s="416">
        <f t="shared" si="195"/>
        <v>9833.3333333333321</v>
      </c>
      <c r="Q66" s="416">
        <f t="shared" si="195"/>
        <v>9833.3333333333321</v>
      </c>
      <c r="R66" s="417"/>
      <c r="S66" s="416">
        <f>SUM(S60:S65)</f>
        <v>9833.3333333333321</v>
      </c>
      <c r="T66" s="416">
        <f t="shared" ref="T66:AD66" si="196">SUM(T60:T65)</f>
        <v>9833.3333333333321</v>
      </c>
      <c r="U66" s="416">
        <f t="shared" si="196"/>
        <v>9833.3333333333321</v>
      </c>
      <c r="V66" s="416">
        <f t="shared" si="196"/>
        <v>9833.3333333333321</v>
      </c>
      <c r="W66" s="416">
        <f t="shared" si="196"/>
        <v>9833.3333333333321</v>
      </c>
      <c r="X66" s="416">
        <f t="shared" si="196"/>
        <v>9833.3333333333321</v>
      </c>
      <c r="Y66" s="416">
        <f t="shared" si="196"/>
        <v>9833.3333333333321</v>
      </c>
      <c r="Z66" s="416">
        <f t="shared" si="196"/>
        <v>9833.3333333333321</v>
      </c>
      <c r="AA66" s="416">
        <f t="shared" si="196"/>
        <v>9833.3333333333321</v>
      </c>
      <c r="AB66" s="416">
        <f t="shared" si="196"/>
        <v>9833.3333333333321</v>
      </c>
      <c r="AC66" s="416">
        <f t="shared" si="196"/>
        <v>9833.3333333333321</v>
      </c>
      <c r="AD66" s="416">
        <f t="shared" si="196"/>
        <v>9833.3333333333321</v>
      </c>
      <c r="AE66" s="417"/>
      <c r="AF66" s="416">
        <f ca="1">SUM(AF60:AF65)</f>
        <v>9833.3333333333321</v>
      </c>
      <c r="AG66" s="416">
        <f t="shared" ref="AG66" ca="1" si="197">SUM(AG60:AG65)</f>
        <v>9833.3333333333321</v>
      </c>
      <c r="AH66" s="416">
        <f t="shared" ref="AH66" ca="1" si="198">SUM(AH60:AH65)</f>
        <v>9833.3333333333321</v>
      </c>
      <c r="AI66" s="416">
        <f t="shared" ref="AI66" ca="1" si="199">SUM(AI60:AI65)</f>
        <v>9833.3333333333321</v>
      </c>
      <c r="AJ66" s="416">
        <f t="shared" ref="AJ66" ca="1" si="200">SUM(AJ60:AJ65)</f>
        <v>9833.3333333333321</v>
      </c>
      <c r="AK66" s="416">
        <f t="shared" ref="AK66" ca="1" si="201">SUM(AK60:AK65)</f>
        <v>9833.3333333333321</v>
      </c>
      <c r="AL66" s="416">
        <f t="shared" ref="AL66" ca="1" si="202">SUM(AL60:AL65)</f>
        <v>9833.3333333333321</v>
      </c>
      <c r="AM66" s="416">
        <f t="shared" ref="AM66" ca="1" si="203">SUM(AM60:AM65)</f>
        <v>9833.3333333333321</v>
      </c>
      <c r="AN66" s="416">
        <f t="shared" ref="AN66" ca="1" si="204">SUM(AN60:AN65)</f>
        <v>9833.3333333333321</v>
      </c>
      <c r="AO66" s="416">
        <f t="shared" ref="AO66" ca="1" si="205">SUM(AO60:AO65)</f>
        <v>9833.3333333333321</v>
      </c>
      <c r="AP66" s="416">
        <f t="shared" ref="AP66" ca="1" si="206">SUM(AP60:AP65)</f>
        <v>9833.3333333333321</v>
      </c>
      <c r="AQ66" s="416">
        <f t="shared" ref="AQ66" ca="1" si="207">SUM(AQ60:AQ65)</f>
        <v>9833.3333333333321</v>
      </c>
      <c r="AR66" s="417"/>
      <c r="AS66" s="416">
        <f ca="1">SUM(AS60:AS65)</f>
        <v>9833.3333333333321</v>
      </c>
      <c r="AT66" s="416">
        <f t="shared" ref="AT66" ca="1" si="208">SUM(AT60:AT65)</f>
        <v>9833.3333333333321</v>
      </c>
      <c r="AU66" s="416">
        <f t="shared" ref="AU66" ca="1" si="209">SUM(AU60:AU65)</f>
        <v>9833.3333333333321</v>
      </c>
      <c r="AV66" s="416">
        <f t="shared" ref="AV66" ca="1" si="210">SUM(AV60:AV65)</f>
        <v>9833.3333333333321</v>
      </c>
      <c r="AW66" s="416">
        <f t="shared" ref="AW66" ca="1" si="211">SUM(AW60:AW65)</f>
        <v>9833.3333333333321</v>
      </c>
      <c r="AX66" s="416">
        <f t="shared" ref="AX66" ca="1" si="212">SUM(AX60:AX65)</f>
        <v>9833.3333333333321</v>
      </c>
      <c r="AY66" s="416">
        <f t="shared" ref="AY66" ca="1" si="213">SUM(AY60:AY65)</f>
        <v>9833.3333333333321</v>
      </c>
      <c r="AZ66" s="416">
        <f t="shared" ref="AZ66" ca="1" si="214">SUM(AZ60:AZ65)</f>
        <v>9833.3333333333321</v>
      </c>
      <c r="BA66" s="416">
        <f t="shared" ref="BA66" ca="1" si="215">SUM(BA60:BA65)</f>
        <v>9833.3333333333321</v>
      </c>
      <c r="BB66" s="416">
        <f t="shared" ref="BB66" ca="1" si="216">SUM(BB60:BB65)</f>
        <v>9833.3333333333321</v>
      </c>
      <c r="BC66" s="416">
        <f t="shared" ref="BC66" ca="1" si="217">SUM(BC60:BC65)</f>
        <v>9833.3333333333321</v>
      </c>
      <c r="BD66" s="416">
        <f t="shared" ref="BD66" ca="1" si="218">SUM(BD60:BD65)</f>
        <v>9833.3333333333321</v>
      </c>
      <c r="BE66" s="417"/>
      <c r="BF66" s="416">
        <f ca="1">SUM(BF60:BF65)</f>
        <v>9833.3333333333321</v>
      </c>
      <c r="BG66" s="416">
        <f t="shared" ref="BG66" ca="1" si="219">SUM(BG60:BG65)</f>
        <v>9833.3333333333321</v>
      </c>
      <c r="BH66" s="416">
        <f t="shared" ref="BH66" ca="1" si="220">SUM(BH60:BH65)</f>
        <v>9833.3333333333321</v>
      </c>
      <c r="BI66" s="416">
        <f t="shared" ref="BI66" ca="1" si="221">SUM(BI60:BI65)</f>
        <v>9833.3333333333321</v>
      </c>
      <c r="BJ66" s="416">
        <f t="shared" ref="BJ66" ca="1" si="222">SUM(BJ60:BJ65)</f>
        <v>9833.3333333333321</v>
      </c>
      <c r="BK66" s="416">
        <f t="shared" ref="BK66" ca="1" si="223">SUM(BK60:BK65)</f>
        <v>9833.3333333333321</v>
      </c>
      <c r="BL66" s="416">
        <f t="shared" ref="BL66" ca="1" si="224">SUM(BL60:BL65)</f>
        <v>9833.3333333333321</v>
      </c>
      <c r="BM66" s="416">
        <f t="shared" ref="BM66" ca="1" si="225">SUM(BM60:BM65)</f>
        <v>9833.3333333333321</v>
      </c>
      <c r="BN66" s="416">
        <f t="shared" ref="BN66" ca="1" si="226">SUM(BN60:BN65)</f>
        <v>9833.3333333333321</v>
      </c>
      <c r="BO66" s="416">
        <f t="shared" ref="BO66" ca="1" si="227">SUM(BO60:BO65)</f>
        <v>9833.3333333333321</v>
      </c>
      <c r="BP66" s="416">
        <f t="shared" ref="BP66" ca="1" si="228">SUM(BP60:BP65)</f>
        <v>9833.3333333333321</v>
      </c>
      <c r="BQ66" s="416">
        <f t="shared" ref="BQ66" ca="1" si="229">SUM(BQ60:BQ65)</f>
        <v>9833.3333333333321</v>
      </c>
      <c r="BR66" s="417"/>
      <c r="BS66" s="416">
        <f ca="1">SUM(BS60:BS65)</f>
        <v>9833.3333333333321</v>
      </c>
      <c r="BT66" s="416">
        <f t="shared" ref="BT66" ca="1" si="230">SUM(BT60:BT65)</f>
        <v>9833.3333333333321</v>
      </c>
      <c r="BU66" s="416">
        <f t="shared" ref="BU66" ca="1" si="231">SUM(BU60:BU65)</f>
        <v>9833.3333333333321</v>
      </c>
      <c r="BV66" s="416">
        <f t="shared" ref="BV66" ca="1" si="232">SUM(BV60:BV65)</f>
        <v>9833.3333333333321</v>
      </c>
      <c r="BW66" s="416">
        <f t="shared" ref="BW66" ca="1" si="233">SUM(BW60:BW65)</f>
        <v>9833.3333333333321</v>
      </c>
      <c r="BX66" s="416">
        <f t="shared" ref="BX66" ca="1" si="234">SUM(BX60:BX65)</f>
        <v>9833.3333333333321</v>
      </c>
      <c r="BY66" s="416">
        <f t="shared" ref="BY66" ca="1" si="235">SUM(BY60:BY65)</f>
        <v>9833.3333333333321</v>
      </c>
      <c r="BZ66" s="416">
        <f t="shared" ref="BZ66" ca="1" si="236">SUM(BZ60:BZ65)</f>
        <v>9833.3333333333321</v>
      </c>
      <c r="CA66" s="416">
        <f t="shared" ref="CA66" ca="1" si="237">SUM(CA60:CA65)</f>
        <v>9833.3333333333321</v>
      </c>
      <c r="CB66" s="416">
        <f t="shared" ref="CB66" ca="1" si="238">SUM(CB60:CB65)</f>
        <v>9833.3333333333321</v>
      </c>
      <c r="CC66" s="416">
        <f t="shared" ref="CC66" ca="1" si="239">SUM(CC60:CC65)</f>
        <v>9833.3333333333321</v>
      </c>
      <c r="CD66" s="416">
        <f t="shared" ref="CD66" ca="1" si="240">SUM(CD60:CD65)</f>
        <v>9833.3333333333321</v>
      </c>
      <c r="CE66" s="417"/>
      <c r="CF66" s="416">
        <f ca="1">SUM(CF60:CF65)</f>
        <v>9833.3333333333321</v>
      </c>
      <c r="CG66" s="416">
        <f t="shared" ref="CG66" ca="1" si="241">SUM(CG60:CG65)</f>
        <v>9833.3333333333321</v>
      </c>
      <c r="CH66" s="416">
        <f t="shared" ref="CH66" ca="1" si="242">SUM(CH60:CH65)</f>
        <v>9833.3333333333321</v>
      </c>
      <c r="CI66" s="416">
        <f t="shared" ref="CI66" ca="1" si="243">SUM(CI60:CI65)</f>
        <v>9833.3333333333321</v>
      </c>
      <c r="CJ66" s="416">
        <f t="shared" ref="CJ66" si="244">SUM(CJ60:CJ65)</f>
        <v>9833.3333333333321</v>
      </c>
      <c r="CK66" s="416">
        <f t="shared" ref="CK66" si="245">SUM(CK60:CK65)</f>
        <v>9833.3333333333321</v>
      </c>
      <c r="CL66" s="416">
        <f t="shared" ref="CL66" si="246">SUM(CL60:CL65)</f>
        <v>9833.3333333333321</v>
      </c>
      <c r="CM66" s="416">
        <f t="shared" ref="CM66" si="247">SUM(CM60:CM65)</f>
        <v>9833.3333333333321</v>
      </c>
      <c r="CN66" s="416">
        <f t="shared" ref="CN66" si="248">SUM(CN60:CN65)</f>
        <v>9833.3333333333321</v>
      </c>
      <c r="CO66" s="416">
        <f t="shared" ref="CO66" si="249">SUM(CO60:CO65)</f>
        <v>9833.3333333333321</v>
      </c>
      <c r="CP66" s="416">
        <f t="shared" ref="CP66" si="250">SUM(CP60:CP65)</f>
        <v>9833.3333333333321</v>
      </c>
      <c r="CQ66" s="416">
        <f t="shared" ref="CQ66" si="251">SUM(CQ60:CQ65)</f>
        <v>9833.3333333333321</v>
      </c>
      <c r="CR66" s="415"/>
    </row>
    <row r="67" spans="1:96" s="154" customFormat="1" ht="17" thickBot="1">
      <c r="A67" s="226"/>
      <c r="B67" s="405"/>
      <c r="C67" s="152"/>
      <c r="D67" s="153"/>
      <c r="E67" s="154" t="s">
        <v>278</v>
      </c>
      <c r="F67" s="595">
        <f t="shared" ref="F67:AC67" si="252">COUNTIF(F60:F65,"&gt;0")</f>
        <v>2</v>
      </c>
      <c r="G67" s="156">
        <f t="shared" si="252"/>
        <v>2</v>
      </c>
      <c r="H67" s="156">
        <f t="shared" si="252"/>
        <v>2</v>
      </c>
      <c r="I67" s="156">
        <f t="shared" si="252"/>
        <v>2</v>
      </c>
      <c r="J67" s="156">
        <f t="shared" si="252"/>
        <v>2</v>
      </c>
      <c r="K67" s="156">
        <f t="shared" si="252"/>
        <v>2</v>
      </c>
      <c r="L67" s="156">
        <f t="shared" si="252"/>
        <v>2</v>
      </c>
      <c r="M67" s="156">
        <f t="shared" si="252"/>
        <v>2</v>
      </c>
      <c r="N67" s="156">
        <f t="shared" si="252"/>
        <v>2</v>
      </c>
      <c r="O67" s="156">
        <f t="shared" si="252"/>
        <v>2</v>
      </c>
      <c r="P67" s="156">
        <f t="shared" si="252"/>
        <v>2</v>
      </c>
      <c r="Q67" s="601">
        <f t="shared" si="252"/>
        <v>2</v>
      </c>
      <c r="R67" s="602"/>
      <c r="S67" s="606">
        <f t="shared" si="252"/>
        <v>2</v>
      </c>
      <c r="T67" s="156">
        <f t="shared" si="252"/>
        <v>2</v>
      </c>
      <c r="U67" s="156">
        <f t="shared" si="252"/>
        <v>2</v>
      </c>
      <c r="V67" s="156">
        <f t="shared" si="252"/>
        <v>2</v>
      </c>
      <c r="W67" s="156">
        <f t="shared" si="252"/>
        <v>2</v>
      </c>
      <c r="X67" s="156">
        <f t="shared" si="252"/>
        <v>2</v>
      </c>
      <c r="Y67" s="156">
        <f t="shared" si="252"/>
        <v>2</v>
      </c>
      <c r="Z67" s="156">
        <f t="shared" si="252"/>
        <v>2</v>
      </c>
      <c r="AA67" s="156">
        <f t="shared" si="252"/>
        <v>2</v>
      </c>
      <c r="AB67" s="156">
        <f t="shared" si="252"/>
        <v>2</v>
      </c>
      <c r="AC67" s="156">
        <f t="shared" si="252"/>
        <v>2</v>
      </c>
      <c r="AD67" s="156">
        <f t="shared" ref="AD67" si="253">COUNTIF(AD60:AD65,"&gt;0")</f>
        <v>2</v>
      </c>
      <c r="AE67" s="155"/>
      <c r="AF67" s="156">
        <f ca="1">COUNTIF(AF60:AF65,"&gt;0")</f>
        <v>2</v>
      </c>
      <c r="AG67" s="156">
        <f t="shared" ref="AG67:AQ67" ca="1" si="254">COUNTIF(AG60:AG65,"&gt;0")</f>
        <v>2</v>
      </c>
      <c r="AH67" s="156">
        <f t="shared" ca="1" si="254"/>
        <v>2</v>
      </c>
      <c r="AI67" s="156">
        <f t="shared" ca="1" si="254"/>
        <v>2</v>
      </c>
      <c r="AJ67" s="156">
        <f t="shared" ca="1" si="254"/>
        <v>2</v>
      </c>
      <c r="AK67" s="156">
        <f t="shared" ca="1" si="254"/>
        <v>2</v>
      </c>
      <c r="AL67" s="156">
        <f t="shared" ca="1" si="254"/>
        <v>2</v>
      </c>
      <c r="AM67" s="156">
        <f t="shared" ca="1" si="254"/>
        <v>2</v>
      </c>
      <c r="AN67" s="156">
        <f t="shared" ca="1" si="254"/>
        <v>2</v>
      </c>
      <c r="AO67" s="156">
        <f t="shared" ca="1" si="254"/>
        <v>2</v>
      </c>
      <c r="AP67" s="156">
        <f t="shared" ca="1" si="254"/>
        <v>2</v>
      </c>
      <c r="AQ67" s="156">
        <f t="shared" ca="1" si="254"/>
        <v>2</v>
      </c>
      <c r="AR67" s="155"/>
      <c r="AS67" s="156">
        <f ca="1">COUNTIF(AS60:AS65,"&gt;0")</f>
        <v>2</v>
      </c>
      <c r="AT67" s="156">
        <f t="shared" ref="AT67:BD67" ca="1" si="255">COUNTIF(AT60:AT65,"&gt;0")</f>
        <v>2</v>
      </c>
      <c r="AU67" s="156">
        <f t="shared" ca="1" si="255"/>
        <v>2</v>
      </c>
      <c r="AV67" s="156">
        <f t="shared" ca="1" si="255"/>
        <v>2</v>
      </c>
      <c r="AW67" s="156">
        <f t="shared" ca="1" si="255"/>
        <v>2</v>
      </c>
      <c r="AX67" s="156">
        <f t="shared" ca="1" si="255"/>
        <v>2</v>
      </c>
      <c r="AY67" s="156">
        <f t="shared" ca="1" si="255"/>
        <v>2</v>
      </c>
      <c r="AZ67" s="156">
        <f t="shared" ca="1" si="255"/>
        <v>2</v>
      </c>
      <c r="BA67" s="156">
        <f t="shared" ca="1" si="255"/>
        <v>2</v>
      </c>
      <c r="BB67" s="156">
        <f t="shared" ca="1" si="255"/>
        <v>2</v>
      </c>
      <c r="BC67" s="156">
        <f t="shared" ca="1" si="255"/>
        <v>2</v>
      </c>
      <c r="BD67" s="156">
        <f t="shared" ca="1" si="255"/>
        <v>2</v>
      </c>
      <c r="BE67" s="155"/>
      <c r="BF67" s="156">
        <f ca="1">COUNTIF(BF60:BF65,"&gt;0")</f>
        <v>2</v>
      </c>
      <c r="BG67" s="156">
        <f t="shared" ref="BG67:BQ67" ca="1" si="256">COUNTIF(BG60:BG65,"&gt;0")</f>
        <v>2</v>
      </c>
      <c r="BH67" s="156">
        <f t="shared" ca="1" si="256"/>
        <v>2</v>
      </c>
      <c r="BI67" s="156">
        <f t="shared" ca="1" si="256"/>
        <v>2</v>
      </c>
      <c r="BJ67" s="156">
        <f t="shared" ca="1" si="256"/>
        <v>2</v>
      </c>
      <c r="BK67" s="156">
        <f t="shared" ca="1" si="256"/>
        <v>2</v>
      </c>
      <c r="BL67" s="156">
        <f t="shared" ca="1" si="256"/>
        <v>2</v>
      </c>
      <c r="BM67" s="156">
        <f t="shared" ca="1" si="256"/>
        <v>2</v>
      </c>
      <c r="BN67" s="156">
        <f t="shared" ca="1" si="256"/>
        <v>2</v>
      </c>
      <c r="BO67" s="156">
        <f t="shared" ca="1" si="256"/>
        <v>2</v>
      </c>
      <c r="BP67" s="156">
        <f t="shared" ca="1" si="256"/>
        <v>2</v>
      </c>
      <c r="BQ67" s="156">
        <f t="shared" ca="1" si="256"/>
        <v>2</v>
      </c>
      <c r="BR67" s="155"/>
      <c r="BS67" s="156">
        <f ca="1">COUNTIF(BS60:BS65,"&gt;0")</f>
        <v>2</v>
      </c>
      <c r="BT67" s="156">
        <f t="shared" ref="BT67:CD67" ca="1" si="257">COUNTIF(BT60:BT65,"&gt;0")</f>
        <v>2</v>
      </c>
      <c r="BU67" s="156">
        <f t="shared" ca="1" si="257"/>
        <v>2</v>
      </c>
      <c r="BV67" s="156">
        <f t="shared" ca="1" si="257"/>
        <v>2</v>
      </c>
      <c r="BW67" s="156">
        <f t="shared" ca="1" si="257"/>
        <v>2</v>
      </c>
      <c r="BX67" s="156">
        <f t="shared" ca="1" si="257"/>
        <v>2</v>
      </c>
      <c r="BY67" s="156">
        <f t="shared" ca="1" si="257"/>
        <v>2</v>
      </c>
      <c r="BZ67" s="156">
        <f t="shared" ca="1" si="257"/>
        <v>2</v>
      </c>
      <c r="CA67" s="156">
        <f t="shared" ca="1" si="257"/>
        <v>2</v>
      </c>
      <c r="CB67" s="156">
        <f t="shared" ca="1" si="257"/>
        <v>2</v>
      </c>
      <c r="CC67" s="156">
        <f t="shared" ca="1" si="257"/>
        <v>2</v>
      </c>
      <c r="CD67" s="156">
        <f t="shared" ca="1" si="257"/>
        <v>2</v>
      </c>
      <c r="CE67" s="155"/>
      <c r="CF67" s="156">
        <f ca="1">COUNTIF(CF60:CF65,"&gt;0")</f>
        <v>2</v>
      </c>
      <c r="CG67" s="156">
        <f t="shared" ref="CG67:CQ67" ca="1" si="258">COUNTIF(CG60:CG65,"&gt;0")</f>
        <v>2</v>
      </c>
      <c r="CH67" s="156">
        <f t="shared" ca="1" si="258"/>
        <v>2</v>
      </c>
      <c r="CI67" s="156">
        <f t="shared" ca="1" si="258"/>
        <v>2</v>
      </c>
      <c r="CJ67" s="156">
        <f t="shared" si="258"/>
        <v>2</v>
      </c>
      <c r="CK67" s="156">
        <f t="shared" si="258"/>
        <v>2</v>
      </c>
      <c r="CL67" s="156">
        <f t="shared" si="258"/>
        <v>2</v>
      </c>
      <c r="CM67" s="156">
        <f t="shared" si="258"/>
        <v>2</v>
      </c>
      <c r="CN67" s="156">
        <f t="shared" si="258"/>
        <v>2</v>
      </c>
      <c r="CO67" s="156">
        <f t="shared" si="258"/>
        <v>2</v>
      </c>
      <c r="CP67" s="156">
        <f t="shared" si="258"/>
        <v>2</v>
      </c>
      <c r="CQ67" s="156">
        <f t="shared" si="258"/>
        <v>2</v>
      </c>
      <c r="CR67" s="155"/>
    </row>
    <row r="68" spans="1:96" ht="17" thickBot="1">
      <c r="F68" s="593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33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33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33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33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33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33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33"/>
    </row>
    <row r="69" spans="1:96" ht="16">
      <c r="A69" s="223" t="s">
        <v>89</v>
      </c>
      <c r="B69" s="137" t="s">
        <v>217</v>
      </c>
      <c r="C69" s="195" t="s">
        <v>90</v>
      </c>
      <c r="D69" s="150"/>
      <c r="E69" s="71" t="s">
        <v>105</v>
      </c>
      <c r="F69" s="589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6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6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6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6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6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6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6"/>
    </row>
    <row r="70" spans="1:96" ht="16">
      <c r="A70" s="616">
        <v>44593</v>
      </c>
      <c r="B70" s="621">
        <v>55000</v>
      </c>
      <c r="C70" s="626"/>
      <c r="D70" s="141"/>
      <c r="E70" s="135" t="s">
        <v>101</v>
      </c>
      <c r="F70" s="585">
        <f t="shared" ref="F70:Q73" si="259">IF(F$2&gt;=$A70,($B70/12)*(1+$B$5),"")</f>
        <v>5408.333333333333</v>
      </c>
      <c r="G70" s="414">
        <f t="shared" si="259"/>
        <v>5408.333333333333</v>
      </c>
      <c r="H70" s="414">
        <f t="shared" si="259"/>
        <v>5408.333333333333</v>
      </c>
      <c r="I70" s="414">
        <f t="shared" si="259"/>
        <v>5408.333333333333</v>
      </c>
      <c r="J70" s="414">
        <f t="shared" si="259"/>
        <v>5408.333333333333</v>
      </c>
      <c r="K70" s="414">
        <f t="shared" si="259"/>
        <v>5408.333333333333</v>
      </c>
      <c r="L70" s="414">
        <f t="shared" si="259"/>
        <v>5408.333333333333</v>
      </c>
      <c r="M70" s="414">
        <f t="shared" si="259"/>
        <v>5408.333333333333</v>
      </c>
      <c r="N70" s="414">
        <f t="shared" si="259"/>
        <v>5408.333333333333</v>
      </c>
      <c r="O70" s="414">
        <f t="shared" si="259"/>
        <v>5408.333333333333</v>
      </c>
      <c r="P70" s="414">
        <f t="shared" si="259"/>
        <v>5408.333333333333</v>
      </c>
      <c r="Q70" s="414">
        <f t="shared" si="259"/>
        <v>5408.333333333333</v>
      </c>
      <c r="R70" s="411"/>
      <c r="S70" s="410">
        <f t="shared" ref="S70:AD73" si="260">IF(S$2&gt;=$A70,($B70/12)*(1+$B$5),"")</f>
        <v>5408.333333333333</v>
      </c>
      <c r="T70" s="410">
        <f t="shared" si="260"/>
        <v>5408.333333333333</v>
      </c>
      <c r="U70" s="410">
        <f t="shared" si="260"/>
        <v>5408.333333333333</v>
      </c>
      <c r="V70" s="410">
        <f t="shared" si="260"/>
        <v>5408.333333333333</v>
      </c>
      <c r="W70" s="410">
        <f t="shared" si="260"/>
        <v>5408.333333333333</v>
      </c>
      <c r="X70" s="410">
        <f t="shared" si="260"/>
        <v>5408.333333333333</v>
      </c>
      <c r="Y70" s="410">
        <f t="shared" si="260"/>
        <v>5408.333333333333</v>
      </c>
      <c r="Z70" s="410">
        <f t="shared" si="260"/>
        <v>5408.333333333333</v>
      </c>
      <c r="AA70" s="410">
        <f t="shared" si="260"/>
        <v>5408.333333333333</v>
      </c>
      <c r="AB70" s="410">
        <f t="shared" si="260"/>
        <v>5408.333333333333</v>
      </c>
      <c r="AC70" s="410">
        <f t="shared" si="260"/>
        <v>5408.333333333333</v>
      </c>
      <c r="AD70" s="410">
        <f t="shared" si="260"/>
        <v>5408.333333333333</v>
      </c>
      <c r="AE70" s="411"/>
      <c r="AF70" s="410">
        <f t="shared" ref="AF70:AQ73" si="261">IF(AF$2&gt;=$A70,($B70/12)*(1+$B$5),"")</f>
        <v>5408.333333333333</v>
      </c>
      <c r="AG70" s="410">
        <f t="shared" si="261"/>
        <v>5408.333333333333</v>
      </c>
      <c r="AH70" s="410">
        <f t="shared" si="261"/>
        <v>5408.333333333333</v>
      </c>
      <c r="AI70" s="410">
        <f t="shared" si="261"/>
        <v>5408.333333333333</v>
      </c>
      <c r="AJ70" s="410">
        <f t="shared" si="261"/>
        <v>5408.333333333333</v>
      </c>
      <c r="AK70" s="410">
        <f t="shared" si="261"/>
        <v>5408.333333333333</v>
      </c>
      <c r="AL70" s="410">
        <f t="shared" si="261"/>
        <v>5408.333333333333</v>
      </c>
      <c r="AM70" s="410">
        <f t="shared" si="261"/>
        <v>5408.333333333333</v>
      </c>
      <c r="AN70" s="410">
        <f t="shared" si="261"/>
        <v>5408.333333333333</v>
      </c>
      <c r="AO70" s="410">
        <f t="shared" si="261"/>
        <v>5408.333333333333</v>
      </c>
      <c r="AP70" s="410">
        <f t="shared" si="261"/>
        <v>5408.333333333333</v>
      </c>
      <c r="AQ70" s="410">
        <f t="shared" si="261"/>
        <v>5408.333333333333</v>
      </c>
      <c r="AR70" s="411"/>
      <c r="AS70" s="410">
        <f t="shared" ref="AS70:BD73" si="262">IF(AS$2&gt;=$A70,($B70/12)*(1+$B$5),"")</f>
        <v>5408.333333333333</v>
      </c>
      <c r="AT70" s="410">
        <f t="shared" si="262"/>
        <v>5408.333333333333</v>
      </c>
      <c r="AU70" s="410">
        <f t="shared" si="262"/>
        <v>5408.333333333333</v>
      </c>
      <c r="AV70" s="410">
        <f t="shared" si="262"/>
        <v>5408.333333333333</v>
      </c>
      <c r="AW70" s="410">
        <f t="shared" si="262"/>
        <v>5408.333333333333</v>
      </c>
      <c r="AX70" s="410">
        <f t="shared" si="262"/>
        <v>5408.333333333333</v>
      </c>
      <c r="AY70" s="410">
        <f t="shared" si="262"/>
        <v>5408.333333333333</v>
      </c>
      <c r="AZ70" s="410">
        <f t="shared" si="262"/>
        <v>5408.333333333333</v>
      </c>
      <c r="BA70" s="410">
        <f t="shared" si="262"/>
        <v>5408.333333333333</v>
      </c>
      <c r="BB70" s="410">
        <f t="shared" si="262"/>
        <v>5408.333333333333</v>
      </c>
      <c r="BC70" s="410">
        <f t="shared" si="262"/>
        <v>5408.333333333333</v>
      </c>
      <c r="BD70" s="410">
        <f t="shared" si="262"/>
        <v>5408.333333333333</v>
      </c>
      <c r="BE70" s="411"/>
      <c r="BF70" s="410">
        <f t="shared" ref="BF70:BQ73" si="263">IF(BF$2&gt;=$A70,($B70/12)*(1+$B$5),"")</f>
        <v>5408.333333333333</v>
      </c>
      <c r="BG70" s="410">
        <f t="shared" si="263"/>
        <v>5408.333333333333</v>
      </c>
      <c r="BH70" s="410">
        <f t="shared" si="263"/>
        <v>5408.333333333333</v>
      </c>
      <c r="BI70" s="410">
        <f t="shared" si="263"/>
        <v>5408.333333333333</v>
      </c>
      <c r="BJ70" s="410">
        <f t="shared" si="263"/>
        <v>5408.333333333333</v>
      </c>
      <c r="BK70" s="410">
        <f t="shared" si="263"/>
        <v>5408.333333333333</v>
      </c>
      <c r="BL70" s="410">
        <f t="shared" si="263"/>
        <v>5408.333333333333</v>
      </c>
      <c r="BM70" s="410">
        <f t="shared" si="263"/>
        <v>5408.333333333333</v>
      </c>
      <c r="BN70" s="410">
        <f t="shared" si="263"/>
        <v>5408.333333333333</v>
      </c>
      <c r="BO70" s="410">
        <f t="shared" si="263"/>
        <v>5408.333333333333</v>
      </c>
      <c r="BP70" s="410">
        <f t="shared" si="263"/>
        <v>5408.333333333333</v>
      </c>
      <c r="BQ70" s="410">
        <f t="shared" si="263"/>
        <v>5408.333333333333</v>
      </c>
      <c r="BR70" s="411"/>
      <c r="BS70" s="410">
        <f t="shared" ref="BS70:CD73" si="264">IF(BS$2&gt;=$A70,($B70/12)*(1+$B$5),"")</f>
        <v>5408.333333333333</v>
      </c>
      <c r="BT70" s="410">
        <f t="shared" si="264"/>
        <v>5408.333333333333</v>
      </c>
      <c r="BU70" s="410">
        <f t="shared" si="264"/>
        <v>5408.333333333333</v>
      </c>
      <c r="BV70" s="410">
        <f t="shared" si="264"/>
        <v>5408.333333333333</v>
      </c>
      <c r="BW70" s="410">
        <f t="shared" si="264"/>
        <v>5408.333333333333</v>
      </c>
      <c r="BX70" s="410">
        <f t="shared" si="264"/>
        <v>5408.333333333333</v>
      </c>
      <c r="BY70" s="410">
        <f t="shared" si="264"/>
        <v>5408.333333333333</v>
      </c>
      <c r="BZ70" s="410">
        <f t="shared" si="264"/>
        <v>5408.333333333333</v>
      </c>
      <c r="CA70" s="410">
        <f t="shared" si="264"/>
        <v>5408.333333333333</v>
      </c>
      <c r="CB70" s="410">
        <f t="shared" si="264"/>
        <v>5408.333333333333</v>
      </c>
      <c r="CC70" s="410">
        <f t="shared" si="264"/>
        <v>5408.333333333333</v>
      </c>
      <c r="CD70" s="410">
        <f t="shared" si="264"/>
        <v>5408.333333333333</v>
      </c>
      <c r="CE70" s="411"/>
      <c r="CF70" s="410">
        <f t="shared" ref="CF70:CQ73" si="265">IF(CF$2&gt;=$A70,($B70/12)*(1+$B$5),"")</f>
        <v>5408.333333333333</v>
      </c>
      <c r="CG70" s="410">
        <f t="shared" si="265"/>
        <v>5408.333333333333</v>
      </c>
      <c r="CH70" s="410">
        <f t="shared" si="265"/>
        <v>5408.333333333333</v>
      </c>
      <c r="CI70" s="410">
        <f t="shared" si="265"/>
        <v>5408.333333333333</v>
      </c>
      <c r="CJ70" s="410">
        <f t="shared" si="265"/>
        <v>5408.333333333333</v>
      </c>
      <c r="CK70" s="410">
        <f t="shared" si="265"/>
        <v>5408.333333333333</v>
      </c>
      <c r="CL70" s="410">
        <f t="shared" si="265"/>
        <v>5408.333333333333</v>
      </c>
      <c r="CM70" s="410">
        <f t="shared" si="265"/>
        <v>5408.333333333333</v>
      </c>
      <c r="CN70" s="410">
        <f t="shared" si="265"/>
        <v>5408.333333333333</v>
      </c>
      <c r="CO70" s="410">
        <f t="shared" si="265"/>
        <v>5408.333333333333</v>
      </c>
      <c r="CP70" s="410">
        <f t="shared" si="265"/>
        <v>5408.333333333333</v>
      </c>
      <c r="CQ70" s="410">
        <f t="shared" si="265"/>
        <v>5408.333333333333</v>
      </c>
      <c r="CR70" s="411"/>
    </row>
    <row r="71" spans="1:96" ht="16">
      <c r="A71" s="616">
        <v>44348</v>
      </c>
      <c r="B71" s="621">
        <v>45000</v>
      </c>
      <c r="C71" s="626"/>
      <c r="D71" s="141"/>
      <c r="E71" s="135" t="s">
        <v>102</v>
      </c>
      <c r="F71" s="585">
        <f t="shared" si="259"/>
        <v>4425</v>
      </c>
      <c r="G71" s="414">
        <f t="shared" si="259"/>
        <v>4425</v>
      </c>
      <c r="H71" s="414">
        <f t="shared" si="259"/>
        <v>4425</v>
      </c>
      <c r="I71" s="414">
        <f t="shared" si="259"/>
        <v>4425</v>
      </c>
      <c r="J71" s="414">
        <f t="shared" si="259"/>
        <v>4425</v>
      </c>
      <c r="K71" s="414">
        <f t="shared" si="259"/>
        <v>4425</v>
      </c>
      <c r="L71" s="414">
        <f t="shared" si="259"/>
        <v>4425</v>
      </c>
      <c r="M71" s="414">
        <f t="shared" si="259"/>
        <v>4425</v>
      </c>
      <c r="N71" s="414">
        <f t="shared" si="259"/>
        <v>4425</v>
      </c>
      <c r="O71" s="414">
        <f t="shared" si="259"/>
        <v>4425</v>
      </c>
      <c r="P71" s="414">
        <f t="shared" si="259"/>
        <v>4425</v>
      </c>
      <c r="Q71" s="414">
        <f t="shared" si="259"/>
        <v>4425</v>
      </c>
      <c r="R71" s="411"/>
      <c r="S71" s="410">
        <f t="shared" si="260"/>
        <v>4425</v>
      </c>
      <c r="T71" s="410">
        <f t="shared" si="260"/>
        <v>4425</v>
      </c>
      <c r="U71" s="410">
        <f t="shared" si="260"/>
        <v>4425</v>
      </c>
      <c r="V71" s="410">
        <f t="shared" si="260"/>
        <v>4425</v>
      </c>
      <c r="W71" s="410">
        <f t="shared" si="260"/>
        <v>4425</v>
      </c>
      <c r="X71" s="410">
        <f t="shared" si="260"/>
        <v>4425</v>
      </c>
      <c r="Y71" s="410">
        <f t="shared" si="260"/>
        <v>4425</v>
      </c>
      <c r="Z71" s="410">
        <f t="shared" si="260"/>
        <v>4425</v>
      </c>
      <c r="AA71" s="410">
        <f t="shared" si="260"/>
        <v>4425</v>
      </c>
      <c r="AB71" s="410">
        <f t="shared" si="260"/>
        <v>4425</v>
      </c>
      <c r="AC71" s="410">
        <f t="shared" si="260"/>
        <v>4425</v>
      </c>
      <c r="AD71" s="410">
        <f t="shared" si="260"/>
        <v>4425</v>
      </c>
      <c r="AE71" s="411"/>
      <c r="AF71" s="410">
        <f t="shared" si="261"/>
        <v>4425</v>
      </c>
      <c r="AG71" s="410">
        <f t="shared" si="261"/>
        <v>4425</v>
      </c>
      <c r="AH71" s="410">
        <f t="shared" si="261"/>
        <v>4425</v>
      </c>
      <c r="AI71" s="410">
        <f t="shared" si="261"/>
        <v>4425</v>
      </c>
      <c r="AJ71" s="410">
        <f t="shared" si="261"/>
        <v>4425</v>
      </c>
      <c r="AK71" s="410">
        <f t="shared" si="261"/>
        <v>4425</v>
      </c>
      <c r="AL71" s="410">
        <f t="shared" si="261"/>
        <v>4425</v>
      </c>
      <c r="AM71" s="410">
        <f t="shared" si="261"/>
        <v>4425</v>
      </c>
      <c r="AN71" s="410">
        <f t="shared" si="261"/>
        <v>4425</v>
      </c>
      <c r="AO71" s="410">
        <f t="shared" si="261"/>
        <v>4425</v>
      </c>
      <c r="AP71" s="410">
        <f t="shared" si="261"/>
        <v>4425</v>
      </c>
      <c r="AQ71" s="410">
        <f t="shared" si="261"/>
        <v>4425</v>
      </c>
      <c r="AR71" s="411"/>
      <c r="AS71" s="410">
        <f t="shared" si="262"/>
        <v>4425</v>
      </c>
      <c r="AT71" s="410">
        <f t="shared" si="262"/>
        <v>4425</v>
      </c>
      <c r="AU71" s="410">
        <f t="shared" si="262"/>
        <v>4425</v>
      </c>
      <c r="AV71" s="410">
        <f t="shared" si="262"/>
        <v>4425</v>
      </c>
      <c r="AW71" s="410">
        <f t="shared" si="262"/>
        <v>4425</v>
      </c>
      <c r="AX71" s="410">
        <f t="shared" si="262"/>
        <v>4425</v>
      </c>
      <c r="AY71" s="410">
        <f t="shared" si="262"/>
        <v>4425</v>
      </c>
      <c r="AZ71" s="410">
        <f t="shared" si="262"/>
        <v>4425</v>
      </c>
      <c r="BA71" s="410">
        <f t="shared" si="262"/>
        <v>4425</v>
      </c>
      <c r="BB71" s="410">
        <f t="shared" si="262"/>
        <v>4425</v>
      </c>
      <c r="BC71" s="410">
        <f t="shared" si="262"/>
        <v>4425</v>
      </c>
      <c r="BD71" s="410">
        <f t="shared" si="262"/>
        <v>4425</v>
      </c>
      <c r="BE71" s="411"/>
      <c r="BF71" s="410">
        <f t="shared" si="263"/>
        <v>4425</v>
      </c>
      <c r="BG71" s="410">
        <f t="shared" si="263"/>
        <v>4425</v>
      </c>
      <c r="BH71" s="410">
        <f t="shared" si="263"/>
        <v>4425</v>
      </c>
      <c r="BI71" s="410">
        <f t="shared" si="263"/>
        <v>4425</v>
      </c>
      <c r="BJ71" s="410">
        <f t="shared" si="263"/>
        <v>4425</v>
      </c>
      <c r="BK71" s="410">
        <f t="shared" si="263"/>
        <v>4425</v>
      </c>
      <c r="BL71" s="410">
        <f t="shared" si="263"/>
        <v>4425</v>
      </c>
      <c r="BM71" s="410">
        <f t="shared" si="263"/>
        <v>4425</v>
      </c>
      <c r="BN71" s="410">
        <f t="shared" si="263"/>
        <v>4425</v>
      </c>
      <c r="BO71" s="410">
        <f t="shared" si="263"/>
        <v>4425</v>
      </c>
      <c r="BP71" s="410">
        <f t="shared" si="263"/>
        <v>4425</v>
      </c>
      <c r="BQ71" s="410">
        <f t="shared" si="263"/>
        <v>4425</v>
      </c>
      <c r="BR71" s="411"/>
      <c r="BS71" s="410">
        <f t="shared" si="264"/>
        <v>4425</v>
      </c>
      <c r="BT71" s="410">
        <f t="shared" si="264"/>
        <v>4425</v>
      </c>
      <c r="BU71" s="410">
        <f t="shared" si="264"/>
        <v>4425</v>
      </c>
      <c r="BV71" s="410">
        <f t="shared" si="264"/>
        <v>4425</v>
      </c>
      <c r="BW71" s="410">
        <f t="shared" si="264"/>
        <v>4425</v>
      </c>
      <c r="BX71" s="410">
        <f t="shared" si="264"/>
        <v>4425</v>
      </c>
      <c r="BY71" s="410">
        <f t="shared" si="264"/>
        <v>4425</v>
      </c>
      <c r="BZ71" s="410">
        <f t="shared" si="264"/>
        <v>4425</v>
      </c>
      <c r="CA71" s="410">
        <f t="shared" si="264"/>
        <v>4425</v>
      </c>
      <c r="CB71" s="410">
        <f t="shared" si="264"/>
        <v>4425</v>
      </c>
      <c r="CC71" s="410">
        <f t="shared" si="264"/>
        <v>4425</v>
      </c>
      <c r="CD71" s="410">
        <f t="shared" si="264"/>
        <v>4425</v>
      </c>
      <c r="CE71" s="411"/>
      <c r="CF71" s="410">
        <f t="shared" si="265"/>
        <v>4425</v>
      </c>
      <c r="CG71" s="410">
        <f t="shared" si="265"/>
        <v>4425</v>
      </c>
      <c r="CH71" s="410">
        <f t="shared" si="265"/>
        <v>4425</v>
      </c>
      <c r="CI71" s="410">
        <f t="shared" si="265"/>
        <v>4425</v>
      </c>
      <c r="CJ71" s="410">
        <f t="shared" si="265"/>
        <v>4425</v>
      </c>
      <c r="CK71" s="410">
        <f t="shared" si="265"/>
        <v>4425</v>
      </c>
      <c r="CL71" s="410">
        <f t="shared" si="265"/>
        <v>4425</v>
      </c>
      <c r="CM71" s="410">
        <f t="shared" si="265"/>
        <v>4425</v>
      </c>
      <c r="CN71" s="410">
        <f t="shared" si="265"/>
        <v>4425</v>
      </c>
      <c r="CO71" s="410">
        <f t="shared" si="265"/>
        <v>4425</v>
      </c>
      <c r="CP71" s="410">
        <f t="shared" si="265"/>
        <v>4425</v>
      </c>
      <c r="CQ71" s="410">
        <f t="shared" si="265"/>
        <v>4425</v>
      </c>
      <c r="CR71" s="411"/>
    </row>
    <row r="72" spans="1:96" ht="16">
      <c r="A72" s="616">
        <v>44348</v>
      </c>
      <c r="B72" s="621">
        <v>75000</v>
      </c>
      <c r="C72" s="626"/>
      <c r="D72" s="141"/>
      <c r="E72" s="135" t="s">
        <v>103</v>
      </c>
      <c r="F72" s="585">
        <f t="shared" si="259"/>
        <v>7375</v>
      </c>
      <c r="G72" s="414">
        <f t="shared" si="259"/>
        <v>7375</v>
      </c>
      <c r="H72" s="414">
        <f t="shared" si="259"/>
        <v>7375</v>
      </c>
      <c r="I72" s="414">
        <f t="shared" si="259"/>
        <v>7375</v>
      </c>
      <c r="J72" s="414">
        <f t="shared" si="259"/>
        <v>7375</v>
      </c>
      <c r="K72" s="414">
        <f t="shared" si="259"/>
        <v>7375</v>
      </c>
      <c r="L72" s="414">
        <f t="shared" si="259"/>
        <v>7375</v>
      </c>
      <c r="M72" s="414">
        <f t="shared" si="259"/>
        <v>7375</v>
      </c>
      <c r="N72" s="414">
        <f t="shared" si="259"/>
        <v>7375</v>
      </c>
      <c r="O72" s="414">
        <f t="shared" si="259"/>
        <v>7375</v>
      </c>
      <c r="P72" s="414">
        <f t="shared" si="259"/>
        <v>7375</v>
      </c>
      <c r="Q72" s="414">
        <f t="shared" si="259"/>
        <v>7375</v>
      </c>
      <c r="R72" s="411"/>
      <c r="S72" s="410">
        <f t="shared" si="260"/>
        <v>7375</v>
      </c>
      <c r="T72" s="410">
        <f t="shared" si="260"/>
        <v>7375</v>
      </c>
      <c r="U72" s="410">
        <f t="shared" si="260"/>
        <v>7375</v>
      </c>
      <c r="V72" s="410">
        <f t="shared" si="260"/>
        <v>7375</v>
      </c>
      <c r="W72" s="410">
        <f t="shared" si="260"/>
        <v>7375</v>
      </c>
      <c r="X72" s="410">
        <f t="shared" si="260"/>
        <v>7375</v>
      </c>
      <c r="Y72" s="410">
        <f t="shared" si="260"/>
        <v>7375</v>
      </c>
      <c r="Z72" s="410">
        <f t="shared" si="260"/>
        <v>7375</v>
      </c>
      <c r="AA72" s="410">
        <f t="shared" si="260"/>
        <v>7375</v>
      </c>
      <c r="AB72" s="410">
        <f t="shared" si="260"/>
        <v>7375</v>
      </c>
      <c r="AC72" s="410">
        <f t="shared" si="260"/>
        <v>7375</v>
      </c>
      <c r="AD72" s="410">
        <f t="shared" si="260"/>
        <v>7375</v>
      </c>
      <c r="AE72" s="411"/>
      <c r="AF72" s="410">
        <f t="shared" si="261"/>
        <v>7375</v>
      </c>
      <c r="AG72" s="410">
        <f t="shared" si="261"/>
        <v>7375</v>
      </c>
      <c r="AH72" s="410">
        <f t="shared" si="261"/>
        <v>7375</v>
      </c>
      <c r="AI72" s="410">
        <f t="shared" si="261"/>
        <v>7375</v>
      </c>
      <c r="AJ72" s="410">
        <f t="shared" si="261"/>
        <v>7375</v>
      </c>
      <c r="AK72" s="410">
        <f t="shared" si="261"/>
        <v>7375</v>
      </c>
      <c r="AL72" s="410">
        <f t="shared" si="261"/>
        <v>7375</v>
      </c>
      <c r="AM72" s="410">
        <f t="shared" si="261"/>
        <v>7375</v>
      </c>
      <c r="AN72" s="410">
        <f t="shared" si="261"/>
        <v>7375</v>
      </c>
      <c r="AO72" s="410">
        <f t="shared" si="261"/>
        <v>7375</v>
      </c>
      <c r="AP72" s="410">
        <f t="shared" si="261"/>
        <v>7375</v>
      </c>
      <c r="AQ72" s="410">
        <f t="shared" si="261"/>
        <v>7375</v>
      </c>
      <c r="AR72" s="411"/>
      <c r="AS72" s="410">
        <f t="shared" si="262"/>
        <v>7375</v>
      </c>
      <c r="AT72" s="410">
        <f t="shared" si="262"/>
        <v>7375</v>
      </c>
      <c r="AU72" s="410">
        <f t="shared" si="262"/>
        <v>7375</v>
      </c>
      <c r="AV72" s="410">
        <f t="shared" si="262"/>
        <v>7375</v>
      </c>
      <c r="AW72" s="410">
        <f t="shared" si="262"/>
        <v>7375</v>
      </c>
      <c r="AX72" s="410">
        <f t="shared" si="262"/>
        <v>7375</v>
      </c>
      <c r="AY72" s="410">
        <f t="shared" si="262"/>
        <v>7375</v>
      </c>
      <c r="AZ72" s="410">
        <f t="shared" si="262"/>
        <v>7375</v>
      </c>
      <c r="BA72" s="410">
        <f t="shared" si="262"/>
        <v>7375</v>
      </c>
      <c r="BB72" s="410">
        <f t="shared" si="262"/>
        <v>7375</v>
      </c>
      <c r="BC72" s="410">
        <f t="shared" si="262"/>
        <v>7375</v>
      </c>
      <c r="BD72" s="410">
        <f t="shared" si="262"/>
        <v>7375</v>
      </c>
      <c r="BE72" s="411"/>
      <c r="BF72" s="410">
        <f t="shared" si="263"/>
        <v>7375</v>
      </c>
      <c r="BG72" s="410">
        <f t="shared" si="263"/>
        <v>7375</v>
      </c>
      <c r="BH72" s="410">
        <f t="shared" si="263"/>
        <v>7375</v>
      </c>
      <c r="BI72" s="410">
        <f t="shared" si="263"/>
        <v>7375</v>
      </c>
      <c r="BJ72" s="410">
        <f t="shared" si="263"/>
        <v>7375</v>
      </c>
      <c r="BK72" s="410">
        <f t="shared" si="263"/>
        <v>7375</v>
      </c>
      <c r="BL72" s="410">
        <f t="shared" si="263"/>
        <v>7375</v>
      </c>
      <c r="BM72" s="410">
        <f t="shared" si="263"/>
        <v>7375</v>
      </c>
      <c r="BN72" s="410">
        <f t="shared" si="263"/>
        <v>7375</v>
      </c>
      <c r="BO72" s="410">
        <f t="shared" si="263"/>
        <v>7375</v>
      </c>
      <c r="BP72" s="410">
        <f t="shared" si="263"/>
        <v>7375</v>
      </c>
      <c r="BQ72" s="410">
        <f t="shared" si="263"/>
        <v>7375</v>
      </c>
      <c r="BR72" s="411"/>
      <c r="BS72" s="410">
        <f t="shared" si="264"/>
        <v>7375</v>
      </c>
      <c r="BT72" s="410">
        <f t="shared" si="264"/>
        <v>7375</v>
      </c>
      <c r="BU72" s="410">
        <f t="shared" si="264"/>
        <v>7375</v>
      </c>
      <c r="BV72" s="410">
        <f t="shared" si="264"/>
        <v>7375</v>
      </c>
      <c r="BW72" s="410">
        <f t="shared" si="264"/>
        <v>7375</v>
      </c>
      <c r="BX72" s="410">
        <f t="shared" si="264"/>
        <v>7375</v>
      </c>
      <c r="BY72" s="410">
        <f t="shared" si="264"/>
        <v>7375</v>
      </c>
      <c r="BZ72" s="410">
        <f t="shared" si="264"/>
        <v>7375</v>
      </c>
      <c r="CA72" s="410">
        <f t="shared" si="264"/>
        <v>7375</v>
      </c>
      <c r="CB72" s="410">
        <f t="shared" si="264"/>
        <v>7375</v>
      </c>
      <c r="CC72" s="410">
        <f t="shared" si="264"/>
        <v>7375</v>
      </c>
      <c r="CD72" s="410">
        <f t="shared" si="264"/>
        <v>7375</v>
      </c>
      <c r="CE72" s="411"/>
      <c r="CF72" s="410">
        <f t="shared" si="265"/>
        <v>7375</v>
      </c>
      <c r="CG72" s="410">
        <f t="shared" si="265"/>
        <v>7375</v>
      </c>
      <c r="CH72" s="410">
        <f t="shared" si="265"/>
        <v>7375</v>
      </c>
      <c r="CI72" s="410">
        <f t="shared" si="265"/>
        <v>7375</v>
      </c>
      <c r="CJ72" s="410">
        <f t="shared" si="265"/>
        <v>7375</v>
      </c>
      <c r="CK72" s="410">
        <f t="shared" si="265"/>
        <v>7375</v>
      </c>
      <c r="CL72" s="410">
        <f t="shared" si="265"/>
        <v>7375</v>
      </c>
      <c r="CM72" s="410">
        <f t="shared" si="265"/>
        <v>7375</v>
      </c>
      <c r="CN72" s="410">
        <f t="shared" si="265"/>
        <v>7375</v>
      </c>
      <c r="CO72" s="410">
        <f t="shared" si="265"/>
        <v>7375</v>
      </c>
      <c r="CP72" s="410">
        <f t="shared" si="265"/>
        <v>7375</v>
      </c>
      <c r="CQ72" s="410">
        <f t="shared" si="265"/>
        <v>7375</v>
      </c>
      <c r="CR72" s="411"/>
    </row>
    <row r="73" spans="1:96" ht="16">
      <c r="A73" s="616">
        <v>44562</v>
      </c>
      <c r="B73" s="629">
        <v>45000</v>
      </c>
      <c r="C73" s="626"/>
      <c r="D73" s="141"/>
      <c r="E73" s="135" t="s">
        <v>104</v>
      </c>
      <c r="F73" s="585">
        <f t="shared" si="259"/>
        <v>4425</v>
      </c>
      <c r="G73" s="414">
        <f t="shared" si="259"/>
        <v>4425</v>
      </c>
      <c r="H73" s="414">
        <f t="shared" si="259"/>
        <v>4425</v>
      </c>
      <c r="I73" s="414">
        <f t="shared" si="259"/>
        <v>4425</v>
      </c>
      <c r="J73" s="414">
        <f t="shared" si="259"/>
        <v>4425</v>
      </c>
      <c r="K73" s="414">
        <f t="shared" si="259"/>
        <v>4425</v>
      </c>
      <c r="L73" s="414">
        <f t="shared" si="259"/>
        <v>4425</v>
      </c>
      <c r="M73" s="414">
        <f t="shared" si="259"/>
        <v>4425</v>
      </c>
      <c r="N73" s="414">
        <f t="shared" si="259"/>
        <v>4425</v>
      </c>
      <c r="O73" s="414">
        <f t="shared" si="259"/>
        <v>4425</v>
      </c>
      <c r="P73" s="414">
        <f t="shared" si="259"/>
        <v>4425</v>
      </c>
      <c r="Q73" s="414">
        <f t="shared" si="259"/>
        <v>4425</v>
      </c>
      <c r="R73" s="411"/>
      <c r="S73" s="410">
        <f t="shared" si="260"/>
        <v>4425</v>
      </c>
      <c r="T73" s="410">
        <f t="shared" si="260"/>
        <v>4425</v>
      </c>
      <c r="U73" s="410">
        <f t="shared" si="260"/>
        <v>4425</v>
      </c>
      <c r="V73" s="410">
        <f t="shared" si="260"/>
        <v>4425</v>
      </c>
      <c r="W73" s="410">
        <f t="shared" si="260"/>
        <v>4425</v>
      </c>
      <c r="X73" s="410">
        <f t="shared" si="260"/>
        <v>4425</v>
      </c>
      <c r="Y73" s="410">
        <f t="shared" si="260"/>
        <v>4425</v>
      </c>
      <c r="Z73" s="410">
        <f t="shared" si="260"/>
        <v>4425</v>
      </c>
      <c r="AA73" s="410">
        <f t="shared" si="260"/>
        <v>4425</v>
      </c>
      <c r="AB73" s="410">
        <f t="shared" si="260"/>
        <v>4425</v>
      </c>
      <c r="AC73" s="410">
        <f t="shared" si="260"/>
        <v>4425</v>
      </c>
      <c r="AD73" s="410">
        <f t="shared" si="260"/>
        <v>4425</v>
      </c>
      <c r="AE73" s="411"/>
      <c r="AF73" s="410">
        <f t="shared" si="261"/>
        <v>4425</v>
      </c>
      <c r="AG73" s="410">
        <f t="shared" si="261"/>
        <v>4425</v>
      </c>
      <c r="AH73" s="410">
        <f t="shared" si="261"/>
        <v>4425</v>
      </c>
      <c r="AI73" s="410">
        <f t="shared" si="261"/>
        <v>4425</v>
      </c>
      <c r="AJ73" s="410">
        <f t="shared" si="261"/>
        <v>4425</v>
      </c>
      <c r="AK73" s="410">
        <f t="shared" si="261"/>
        <v>4425</v>
      </c>
      <c r="AL73" s="410">
        <f t="shared" si="261"/>
        <v>4425</v>
      </c>
      <c r="AM73" s="410">
        <f t="shared" si="261"/>
        <v>4425</v>
      </c>
      <c r="AN73" s="410">
        <f t="shared" si="261"/>
        <v>4425</v>
      </c>
      <c r="AO73" s="410">
        <f t="shared" si="261"/>
        <v>4425</v>
      </c>
      <c r="AP73" s="410">
        <f t="shared" si="261"/>
        <v>4425</v>
      </c>
      <c r="AQ73" s="410">
        <f t="shared" si="261"/>
        <v>4425</v>
      </c>
      <c r="AR73" s="411"/>
      <c r="AS73" s="410">
        <f t="shared" si="262"/>
        <v>4425</v>
      </c>
      <c r="AT73" s="410">
        <f t="shared" si="262"/>
        <v>4425</v>
      </c>
      <c r="AU73" s="410">
        <f t="shared" si="262"/>
        <v>4425</v>
      </c>
      <c r="AV73" s="410">
        <f t="shared" si="262"/>
        <v>4425</v>
      </c>
      <c r="AW73" s="410">
        <f t="shared" si="262"/>
        <v>4425</v>
      </c>
      <c r="AX73" s="410">
        <f t="shared" si="262"/>
        <v>4425</v>
      </c>
      <c r="AY73" s="410">
        <f t="shared" si="262"/>
        <v>4425</v>
      </c>
      <c r="AZ73" s="410">
        <f t="shared" si="262"/>
        <v>4425</v>
      </c>
      <c r="BA73" s="410">
        <f t="shared" si="262"/>
        <v>4425</v>
      </c>
      <c r="BB73" s="410">
        <f t="shared" si="262"/>
        <v>4425</v>
      </c>
      <c r="BC73" s="410">
        <f t="shared" si="262"/>
        <v>4425</v>
      </c>
      <c r="BD73" s="410">
        <f t="shared" si="262"/>
        <v>4425</v>
      </c>
      <c r="BE73" s="411"/>
      <c r="BF73" s="410">
        <f t="shared" si="263"/>
        <v>4425</v>
      </c>
      <c r="BG73" s="410">
        <f t="shared" si="263"/>
        <v>4425</v>
      </c>
      <c r="BH73" s="410">
        <f t="shared" si="263"/>
        <v>4425</v>
      </c>
      <c r="BI73" s="410">
        <f t="shared" si="263"/>
        <v>4425</v>
      </c>
      <c r="BJ73" s="410">
        <f t="shared" si="263"/>
        <v>4425</v>
      </c>
      <c r="BK73" s="410">
        <f t="shared" si="263"/>
        <v>4425</v>
      </c>
      <c r="BL73" s="410">
        <f t="shared" si="263"/>
        <v>4425</v>
      </c>
      <c r="BM73" s="410">
        <f t="shared" si="263"/>
        <v>4425</v>
      </c>
      <c r="BN73" s="410">
        <f t="shared" si="263"/>
        <v>4425</v>
      </c>
      <c r="BO73" s="410">
        <f t="shared" si="263"/>
        <v>4425</v>
      </c>
      <c r="BP73" s="410">
        <f t="shared" si="263"/>
        <v>4425</v>
      </c>
      <c r="BQ73" s="410">
        <f t="shared" si="263"/>
        <v>4425</v>
      </c>
      <c r="BR73" s="411"/>
      <c r="BS73" s="410">
        <f t="shared" si="264"/>
        <v>4425</v>
      </c>
      <c r="BT73" s="410">
        <f t="shared" si="264"/>
        <v>4425</v>
      </c>
      <c r="BU73" s="410">
        <f t="shared" si="264"/>
        <v>4425</v>
      </c>
      <c r="BV73" s="410">
        <f t="shared" si="264"/>
        <v>4425</v>
      </c>
      <c r="BW73" s="410">
        <f t="shared" si="264"/>
        <v>4425</v>
      </c>
      <c r="BX73" s="410">
        <f t="shared" si="264"/>
        <v>4425</v>
      </c>
      <c r="BY73" s="410">
        <f t="shared" si="264"/>
        <v>4425</v>
      </c>
      <c r="BZ73" s="410">
        <f t="shared" si="264"/>
        <v>4425</v>
      </c>
      <c r="CA73" s="410">
        <f t="shared" si="264"/>
        <v>4425</v>
      </c>
      <c r="CB73" s="410">
        <f t="shared" si="264"/>
        <v>4425</v>
      </c>
      <c r="CC73" s="410">
        <f t="shared" si="264"/>
        <v>4425</v>
      </c>
      <c r="CD73" s="410">
        <f t="shared" si="264"/>
        <v>4425</v>
      </c>
      <c r="CE73" s="411"/>
      <c r="CF73" s="410">
        <f t="shared" si="265"/>
        <v>4425</v>
      </c>
      <c r="CG73" s="410">
        <f t="shared" si="265"/>
        <v>4425</v>
      </c>
      <c r="CH73" s="410">
        <f t="shared" si="265"/>
        <v>4425</v>
      </c>
      <c r="CI73" s="410">
        <f t="shared" si="265"/>
        <v>4425</v>
      </c>
      <c r="CJ73" s="410">
        <f t="shared" si="265"/>
        <v>4425</v>
      </c>
      <c r="CK73" s="410">
        <f t="shared" si="265"/>
        <v>4425</v>
      </c>
      <c r="CL73" s="410">
        <f t="shared" si="265"/>
        <v>4425</v>
      </c>
      <c r="CM73" s="410">
        <f t="shared" si="265"/>
        <v>4425</v>
      </c>
      <c r="CN73" s="410">
        <f t="shared" si="265"/>
        <v>4425</v>
      </c>
      <c r="CO73" s="410">
        <f t="shared" si="265"/>
        <v>4425</v>
      </c>
      <c r="CP73" s="410">
        <f t="shared" si="265"/>
        <v>4425</v>
      </c>
      <c r="CQ73" s="410">
        <f t="shared" si="265"/>
        <v>4425</v>
      </c>
      <c r="CR73" s="411"/>
    </row>
    <row r="74" spans="1:96" ht="16">
      <c r="A74" s="224"/>
      <c r="B74" s="306"/>
      <c r="C74" s="52"/>
      <c r="D74" s="141"/>
      <c r="E74" s="242" t="s">
        <v>95</v>
      </c>
      <c r="F74" s="590">
        <f t="shared" ref="F74:Q74" si="266">SUM(F70:F73)</f>
        <v>21633.333333333332</v>
      </c>
      <c r="G74" s="416">
        <f t="shared" si="266"/>
        <v>21633.333333333332</v>
      </c>
      <c r="H74" s="416">
        <f t="shared" si="266"/>
        <v>21633.333333333332</v>
      </c>
      <c r="I74" s="416">
        <f t="shared" si="266"/>
        <v>21633.333333333332</v>
      </c>
      <c r="J74" s="416">
        <f t="shared" si="266"/>
        <v>21633.333333333332</v>
      </c>
      <c r="K74" s="416">
        <f t="shared" si="266"/>
        <v>21633.333333333332</v>
      </c>
      <c r="L74" s="416">
        <f t="shared" si="266"/>
        <v>21633.333333333332</v>
      </c>
      <c r="M74" s="416">
        <f t="shared" si="266"/>
        <v>21633.333333333332</v>
      </c>
      <c r="N74" s="416">
        <f t="shared" si="266"/>
        <v>21633.333333333332</v>
      </c>
      <c r="O74" s="416">
        <f t="shared" si="266"/>
        <v>21633.333333333332</v>
      </c>
      <c r="P74" s="416">
        <f t="shared" si="266"/>
        <v>21633.333333333332</v>
      </c>
      <c r="Q74" s="416">
        <f t="shared" si="266"/>
        <v>21633.333333333332</v>
      </c>
      <c r="R74" s="417"/>
      <c r="S74" s="416">
        <f t="shared" ref="S74:AD74" si="267">SUM(S70:S73)</f>
        <v>21633.333333333332</v>
      </c>
      <c r="T74" s="416">
        <f t="shared" si="267"/>
        <v>21633.333333333332</v>
      </c>
      <c r="U74" s="416">
        <f t="shared" si="267"/>
        <v>21633.333333333332</v>
      </c>
      <c r="V74" s="416">
        <f t="shared" si="267"/>
        <v>21633.333333333332</v>
      </c>
      <c r="W74" s="416">
        <f t="shared" si="267"/>
        <v>21633.333333333332</v>
      </c>
      <c r="X74" s="416">
        <f t="shared" si="267"/>
        <v>21633.333333333332</v>
      </c>
      <c r="Y74" s="416">
        <f t="shared" si="267"/>
        <v>21633.333333333332</v>
      </c>
      <c r="Z74" s="416">
        <f t="shared" si="267"/>
        <v>21633.333333333332</v>
      </c>
      <c r="AA74" s="416">
        <f t="shared" si="267"/>
        <v>21633.333333333332</v>
      </c>
      <c r="AB74" s="416">
        <f t="shared" si="267"/>
        <v>21633.333333333332</v>
      </c>
      <c r="AC74" s="416">
        <f t="shared" si="267"/>
        <v>21633.333333333332</v>
      </c>
      <c r="AD74" s="416">
        <f t="shared" si="267"/>
        <v>21633.333333333332</v>
      </c>
      <c r="AE74" s="417"/>
      <c r="AF74" s="416">
        <f t="shared" ref="AF74:AQ74" si="268">SUM(AF70:AF73)</f>
        <v>21633.333333333332</v>
      </c>
      <c r="AG74" s="416">
        <f t="shared" si="268"/>
        <v>21633.333333333332</v>
      </c>
      <c r="AH74" s="416">
        <f t="shared" si="268"/>
        <v>21633.333333333332</v>
      </c>
      <c r="AI74" s="416">
        <f t="shared" si="268"/>
        <v>21633.333333333332</v>
      </c>
      <c r="AJ74" s="416">
        <f t="shared" si="268"/>
        <v>21633.333333333332</v>
      </c>
      <c r="AK74" s="416">
        <f t="shared" si="268"/>
        <v>21633.333333333332</v>
      </c>
      <c r="AL74" s="416">
        <f t="shared" si="268"/>
        <v>21633.333333333332</v>
      </c>
      <c r="AM74" s="416">
        <f t="shared" si="268"/>
        <v>21633.333333333332</v>
      </c>
      <c r="AN74" s="416">
        <f t="shared" si="268"/>
        <v>21633.333333333332</v>
      </c>
      <c r="AO74" s="416">
        <f t="shared" si="268"/>
        <v>21633.333333333332</v>
      </c>
      <c r="AP74" s="416">
        <f t="shared" si="268"/>
        <v>21633.333333333332</v>
      </c>
      <c r="AQ74" s="416">
        <f t="shared" si="268"/>
        <v>21633.333333333332</v>
      </c>
      <c r="AR74" s="417"/>
      <c r="AS74" s="416">
        <f t="shared" ref="AS74:BD74" si="269">SUM(AS70:AS73)</f>
        <v>21633.333333333332</v>
      </c>
      <c r="AT74" s="416">
        <f t="shared" si="269"/>
        <v>21633.333333333332</v>
      </c>
      <c r="AU74" s="416">
        <f t="shared" si="269"/>
        <v>21633.333333333332</v>
      </c>
      <c r="AV74" s="416">
        <f t="shared" si="269"/>
        <v>21633.333333333332</v>
      </c>
      <c r="AW74" s="416">
        <f t="shared" si="269"/>
        <v>21633.333333333332</v>
      </c>
      <c r="AX74" s="416">
        <f t="shared" si="269"/>
        <v>21633.333333333332</v>
      </c>
      <c r="AY74" s="416">
        <f t="shared" si="269"/>
        <v>21633.333333333332</v>
      </c>
      <c r="AZ74" s="416">
        <f t="shared" si="269"/>
        <v>21633.333333333332</v>
      </c>
      <c r="BA74" s="416">
        <f t="shared" si="269"/>
        <v>21633.333333333332</v>
      </c>
      <c r="BB74" s="416">
        <f t="shared" si="269"/>
        <v>21633.333333333332</v>
      </c>
      <c r="BC74" s="416">
        <f t="shared" si="269"/>
        <v>21633.333333333332</v>
      </c>
      <c r="BD74" s="416">
        <f t="shared" si="269"/>
        <v>21633.333333333332</v>
      </c>
      <c r="BE74" s="417"/>
      <c r="BF74" s="416">
        <f t="shared" ref="BF74:BQ74" si="270">SUM(BF70:BF73)</f>
        <v>21633.333333333332</v>
      </c>
      <c r="BG74" s="416">
        <f t="shared" si="270"/>
        <v>21633.333333333332</v>
      </c>
      <c r="BH74" s="416">
        <f t="shared" si="270"/>
        <v>21633.333333333332</v>
      </c>
      <c r="BI74" s="416">
        <f t="shared" si="270"/>
        <v>21633.333333333332</v>
      </c>
      <c r="BJ74" s="416">
        <f t="shared" si="270"/>
        <v>21633.333333333332</v>
      </c>
      <c r="BK74" s="416">
        <f t="shared" si="270"/>
        <v>21633.333333333332</v>
      </c>
      <c r="BL74" s="416">
        <f t="shared" si="270"/>
        <v>21633.333333333332</v>
      </c>
      <c r="BM74" s="416">
        <f t="shared" si="270"/>
        <v>21633.333333333332</v>
      </c>
      <c r="BN74" s="416">
        <f t="shared" si="270"/>
        <v>21633.333333333332</v>
      </c>
      <c r="BO74" s="416">
        <f t="shared" si="270"/>
        <v>21633.333333333332</v>
      </c>
      <c r="BP74" s="416">
        <f t="shared" si="270"/>
        <v>21633.333333333332</v>
      </c>
      <c r="BQ74" s="416">
        <f t="shared" si="270"/>
        <v>21633.333333333332</v>
      </c>
      <c r="BR74" s="417"/>
      <c r="BS74" s="416">
        <f t="shared" ref="BS74:CD74" si="271">SUM(BS70:BS73)</f>
        <v>21633.333333333332</v>
      </c>
      <c r="BT74" s="416">
        <f t="shared" si="271"/>
        <v>21633.333333333332</v>
      </c>
      <c r="BU74" s="416">
        <f t="shared" si="271"/>
        <v>21633.333333333332</v>
      </c>
      <c r="BV74" s="416">
        <f t="shared" si="271"/>
        <v>21633.333333333332</v>
      </c>
      <c r="BW74" s="416">
        <f t="shared" si="271"/>
        <v>21633.333333333332</v>
      </c>
      <c r="BX74" s="416">
        <f t="shared" si="271"/>
        <v>21633.333333333332</v>
      </c>
      <c r="BY74" s="416">
        <f t="shared" si="271"/>
        <v>21633.333333333332</v>
      </c>
      <c r="BZ74" s="416">
        <f t="shared" si="271"/>
        <v>21633.333333333332</v>
      </c>
      <c r="CA74" s="416">
        <f t="shared" si="271"/>
        <v>21633.333333333332</v>
      </c>
      <c r="CB74" s="416">
        <f t="shared" si="271"/>
        <v>21633.333333333332</v>
      </c>
      <c r="CC74" s="416">
        <f t="shared" si="271"/>
        <v>21633.333333333332</v>
      </c>
      <c r="CD74" s="416">
        <f t="shared" si="271"/>
        <v>21633.333333333332</v>
      </c>
      <c r="CE74" s="417"/>
      <c r="CF74" s="416">
        <f t="shared" ref="CF74:CQ74" si="272">SUM(CF70:CF73)</f>
        <v>21633.333333333332</v>
      </c>
      <c r="CG74" s="416">
        <f t="shared" si="272"/>
        <v>21633.333333333332</v>
      </c>
      <c r="CH74" s="416">
        <f t="shared" si="272"/>
        <v>21633.333333333332</v>
      </c>
      <c r="CI74" s="416">
        <f t="shared" si="272"/>
        <v>21633.333333333332</v>
      </c>
      <c r="CJ74" s="416">
        <f t="shared" si="272"/>
        <v>21633.333333333332</v>
      </c>
      <c r="CK74" s="416">
        <f t="shared" si="272"/>
        <v>21633.333333333332</v>
      </c>
      <c r="CL74" s="416">
        <f t="shared" si="272"/>
        <v>21633.333333333332</v>
      </c>
      <c r="CM74" s="416">
        <f t="shared" si="272"/>
        <v>21633.333333333332</v>
      </c>
      <c r="CN74" s="416">
        <f t="shared" si="272"/>
        <v>21633.333333333332</v>
      </c>
      <c r="CO74" s="416">
        <f t="shared" si="272"/>
        <v>21633.333333333332</v>
      </c>
      <c r="CP74" s="416">
        <f t="shared" si="272"/>
        <v>21633.333333333332</v>
      </c>
      <c r="CQ74" s="416">
        <f t="shared" si="272"/>
        <v>21633.333333333332</v>
      </c>
      <c r="CR74" s="415"/>
    </row>
    <row r="75" spans="1:96" ht="17" thickBot="1">
      <c r="A75" s="226"/>
      <c r="B75" s="406"/>
      <c r="C75" s="147"/>
      <c r="D75" s="148"/>
      <c r="E75" s="154" t="s">
        <v>120</v>
      </c>
      <c r="F75" s="595">
        <f t="shared" ref="F75:AC75" si="273">COUNTIF(F70:F73,"&gt;0")</f>
        <v>4</v>
      </c>
      <c r="G75" s="156">
        <f t="shared" si="273"/>
        <v>4</v>
      </c>
      <c r="H75" s="156">
        <f t="shared" si="273"/>
        <v>4</v>
      </c>
      <c r="I75" s="156">
        <f t="shared" si="273"/>
        <v>4</v>
      </c>
      <c r="J75" s="156">
        <f t="shared" si="273"/>
        <v>4</v>
      </c>
      <c r="K75" s="156">
        <f t="shared" si="273"/>
        <v>4</v>
      </c>
      <c r="L75" s="156">
        <f t="shared" si="273"/>
        <v>4</v>
      </c>
      <c r="M75" s="156">
        <f t="shared" si="273"/>
        <v>4</v>
      </c>
      <c r="N75" s="156">
        <f t="shared" si="273"/>
        <v>4</v>
      </c>
      <c r="O75" s="156">
        <f t="shared" si="273"/>
        <v>4</v>
      </c>
      <c r="P75" s="156">
        <f t="shared" si="273"/>
        <v>4</v>
      </c>
      <c r="Q75" s="601">
        <f t="shared" si="273"/>
        <v>4</v>
      </c>
      <c r="R75" s="602"/>
      <c r="S75" s="606">
        <f t="shared" si="273"/>
        <v>4</v>
      </c>
      <c r="T75" s="156">
        <f t="shared" si="273"/>
        <v>4</v>
      </c>
      <c r="U75" s="156">
        <f t="shared" si="273"/>
        <v>4</v>
      </c>
      <c r="V75" s="156">
        <f t="shared" si="273"/>
        <v>4</v>
      </c>
      <c r="W75" s="156">
        <f t="shared" si="273"/>
        <v>4</v>
      </c>
      <c r="X75" s="156">
        <f t="shared" si="273"/>
        <v>4</v>
      </c>
      <c r="Y75" s="156">
        <f t="shared" si="273"/>
        <v>4</v>
      </c>
      <c r="Z75" s="156">
        <f t="shared" si="273"/>
        <v>4</v>
      </c>
      <c r="AA75" s="156">
        <f t="shared" si="273"/>
        <v>4</v>
      </c>
      <c r="AB75" s="156">
        <f t="shared" si="273"/>
        <v>4</v>
      </c>
      <c r="AC75" s="156">
        <f t="shared" si="273"/>
        <v>4</v>
      </c>
      <c r="AD75" s="156">
        <f t="shared" ref="AD75:AQ75" si="274">COUNTIF(AD70:AD73,"&gt;0")</f>
        <v>4</v>
      </c>
      <c r="AE75" s="55"/>
      <c r="AF75" s="156">
        <f t="shared" si="274"/>
        <v>4</v>
      </c>
      <c r="AG75" s="156">
        <f t="shared" si="274"/>
        <v>4</v>
      </c>
      <c r="AH75" s="156">
        <f t="shared" si="274"/>
        <v>4</v>
      </c>
      <c r="AI75" s="156">
        <f t="shared" si="274"/>
        <v>4</v>
      </c>
      <c r="AJ75" s="156">
        <f t="shared" si="274"/>
        <v>4</v>
      </c>
      <c r="AK75" s="156">
        <f t="shared" si="274"/>
        <v>4</v>
      </c>
      <c r="AL75" s="156">
        <f t="shared" si="274"/>
        <v>4</v>
      </c>
      <c r="AM75" s="156">
        <f t="shared" si="274"/>
        <v>4</v>
      </c>
      <c r="AN75" s="156">
        <f t="shared" si="274"/>
        <v>4</v>
      </c>
      <c r="AO75" s="156">
        <f t="shared" si="274"/>
        <v>4</v>
      </c>
      <c r="AP75" s="156">
        <f t="shared" si="274"/>
        <v>4</v>
      </c>
      <c r="AQ75" s="156">
        <f t="shared" si="274"/>
        <v>4</v>
      </c>
      <c r="AR75" s="55"/>
      <c r="AS75" s="156">
        <f t="shared" ref="AS75:BD75" si="275">COUNTIF(AS70:AS73,"&gt;0")</f>
        <v>4</v>
      </c>
      <c r="AT75" s="156">
        <f t="shared" si="275"/>
        <v>4</v>
      </c>
      <c r="AU75" s="156">
        <f t="shared" si="275"/>
        <v>4</v>
      </c>
      <c r="AV75" s="156">
        <f t="shared" si="275"/>
        <v>4</v>
      </c>
      <c r="AW75" s="156">
        <f t="shared" si="275"/>
        <v>4</v>
      </c>
      <c r="AX75" s="156">
        <f t="shared" si="275"/>
        <v>4</v>
      </c>
      <c r="AY75" s="156">
        <f t="shared" si="275"/>
        <v>4</v>
      </c>
      <c r="AZ75" s="156">
        <f t="shared" si="275"/>
        <v>4</v>
      </c>
      <c r="BA75" s="156">
        <f t="shared" si="275"/>
        <v>4</v>
      </c>
      <c r="BB75" s="156">
        <f t="shared" si="275"/>
        <v>4</v>
      </c>
      <c r="BC75" s="156">
        <f t="shared" si="275"/>
        <v>4</v>
      </c>
      <c r="BD75" s="156">
        <f t="shared" si="275"/>
        <v>4</v>
      </c>
      <c r="BE75" s="55"/>
      <c r="BF75" s="156">
        <f t="shared" ref="BF75:BQ75" si="276">COUNTIF(BF70:BF73,"&gt;0")</f>
        <v>4</v>
      </c>
      <c r="BG75" s="156">
        <f t="shared" si="276"/>
        <v>4</v>
      </c>
      <c r="BH75" s="156">
        <f t="shared" si="276"/>
        <v>4</v>
      </c>
      <c r="BI75" s="156">
        <f t="shared" si="276"/>
        <v>4</v>
      </c>
      <c r="BJ75" s="156">
        <f t="shared" si="276"/>
        <v>4</v>
      </c>
      <c r="BK75" s="156">
        <f t="shared" si="276"/>
        <v>4</v>
      </c>
      <c r="BL75" s="156">
        <f t="shared" si="276"/>
        <v>4</v>
      </c>
      <c r="BM75" s="156">
        <f t="shared" si="276"/>
        <v>4</v>
      </c>
      <c r="BN75" s="156">
        <f t="shared" si="276"/>
        <v>4</v>
      </c>
      <c r="BO75" s="156">
        <f t="shared" si="276"/>
        <v>4</v>
      </c>
      <c r="BP75" s="156">
        <f t="shared" si="276"/>
        <v>4</v>
      </c>
      <c r="BQ75" s="156">
        <f t="shared" si="276"/>
        <v>4</v>
      </c>
      <c r="BR75" s="55"/>
      <c r="BS75" s="156">
        <f t="shared" ref="BS75:CD75" si="277">COUNTIF(BS70:BS73,"&gt;0")</f>
        <v>4</v>
      </c>
      <c r="BT75" s="156">
        <f t="shared" si="277"/>
        <v>4</v>
      </c>
      <c r="BU75" s="156">
        <f t="shared" si="277"/>
        <v>4</v>
      </c>
      <c r="BV75" s="156">
        <f t="shared" si="277"/>
        <v>4</v>
      </c>
      <c r="BW75" s="156">
        <f t="shared" si="277"/>
        <v>4</v>
      </c>
      <c r="BX75" s="156">
        <f t="shared" si="277"/>
        <v>4</v>
      </c>
      <c r="BY75" s="156">
        <f t="shared" si="277"/>
        <v>4</v>
      </c>
      <c r="BZ75" s="156">
        <f t="shared" si="277"/>
        <v>4</v>
      </c>
      <c r="CA75" s="156">
        <f t="shared" si="277"/>
        <v>4</v>
      </c>
      <c r="CB75" s="156">
        <f t="shared" si="277"/>
        <v>4</v>
      </c>
      <c r="CC75" s="156">
        <f t="shared" si="277"/>
        <v>4</v>
      </c>
      <c r="CD75" s="601">
        <f t="shared" si="277"/>
        <v>4</v>
      </c>
      <c r="CE75" s="602"/>
      <c r="CF75" s="156">
        <f t="shared" ref="CF75:CQ75" si="278">COUNTIF(CF70:CF73,"&gt;0")</f>
        <v>4</v>
      </c>
      <c r="CG75" s="156">
        <f t="shared" si="278"/>
        <v>4</v>
      </c>
      <c r="CH75" s="156">
        <f t="shared" si="278"/>
        <v>4</v>
      </c>
      <c r="CI75" s="156">
        <f t="shared" si="278"/>
        <v>4</v>
      </c>
      <c r="CJ75" s="156">
        <f t="shared" si="278"/>
        <v>4</v>
      </c>
      <c r="CK75" s="156">
        <f t="shared" si="278"/>
        <v>4</v>
      </c>
      <c r="CL75" s="156">
        <f t="shared" si="278"/>
        <v>4</v>
      </c>
      <c r="CM75" s="156">
        <f t="shared" si="278"/>
        <v>4</v>
      </c>
      <c r="CN75" s="156">
        <f t="shared" si="278"/>
        <v>4</v>
      </c>
      <c r="CO75" s="156">
        <f t="shared" si="278"/>
        <v>4</v>
      </c>
      <c r="CP75" s="156">
        <f t="shared" si="278"/>
        <v>4</v>
      </c>
      <c r="CQ75" s="156">
        <f t="shared" si="278"/>
        <v>4</v>
      </c>
      <c r="CR75" s="54">
        <f t="shared" ref="CR75" si="279">(CQ75+CP75+CO75+CN75+CM75+CL75+CK75+CJ75+CI75+CH75+CG75+CF75)/12</f>
        <v>4</v>
      </c>
    </row>
    <row r="76" spans="1:96" s="24" customFormat="1">
      <c r="B76" s="407"/>
      <c r="F76" s="594"/>
    </row>
    <row r="77" spans="1:96" s="675" customFormat="1" ht="16">
      <c r="C77" s="663"/>
      <c r="D77" s="663"/>
      <c r="E77" s="663" t="s">
        <v>99</v>
      </c>
      <c r="F77" s="676">
        <f t="shared" ref="F77:Q77" si="280">F13+F41+F66+F74+F56</f>
        <v>227523.66666666674</v>
      </c>
      <c r="G77" s="677">
        <f t="shared" si="280"/>
        <v>227523.66666666674</v>
      </c>
      <c r="H77" s="677">
        <f t="shared" si="280"/>
        <v>227523.66666666674</v>
      </c>
      <c r="I77" s="677">
        <f t="shared" si="280"/>
        <v>227523.66666666674</v>
      </c>
      <c r="J77" s="677">
        <f t="shared" si="280"/>
        <v>227523.66666666674</v>
      </c>
      <c r="K77" s="677">
        <f t="shared" si="280"/>
        <v>227523.66666666674</v>
      </c>
      <c r="L77" s="677">
        <f t="shared" si="280"/>
        <v>227523.66666666674</v>
      </c>
      <c r="M77" s="677">
        <f t="shared" si="280"/>
        <v>227523.66666666674</v>
      </c>
      <c r="N77" s="677">
        <f t="shared" si="280"/>
        <v>227523.66666666674</v>
      </c>
      <c r="O77" s="677">
        <f t="shared" si="280"/>
        <v>227523.66666666674</v>
      </c>
      <c r="P77" s="677">
        <f t="shared" si="280"/>
        <v>227523.66666666674</v>
      </c>
      <c r="Q77" s="677">
        <f t="shared" si="280"/>
        <v>227523.66666666674</v>
      </c>
      <c r="R77" s="678">
        <f>Q77+P77+O77+N77+M77+L77+K77+J77+I77+H77+G77+F77</f>
        <v>2730284.0000000009</v>
      </c>
      <c r="S77" s="679">
        <f t="shared" ref="S77:AD77" si="281">S13+S41+S66+S74+S56</f>
        <v>227523.66666666674</v>
      </c>
      <c r="T77" s="679">
        <f t="shared" si="281"/>
        <v>227523.66666666674</v>
      </c>
      <c r="U77" s="679">
        <f t="shared" si="281"/>
        <v>227523.66666666674</v>
      </c>
      <c r="V77" s="679">
        <f t="shared" si="281"/>
        <v>227523.66666666674</v>
      </c>
      <c r="W77" s="679">
        <f t="shared" si="281"/>
        <v>227523.66666666674</v>
      </c>
      <c r="X77" s="679">
        <f t="shared" si="281"/>
        <v>227523.66666666674</v>
      </c>
      <c r="Y77" s="679">
        <f t="shared" si="281"/>
        <v>227523.66666666674</v>
      </c>
      <c r="Z77" s="679">
        <f t="shared" si="281"/>
        <v>227523.66666666674</v>
      </c>
      <c r="AA77" s="679">
        <f t="shared" si="281"/>
        <v>227523.66666666674</v>
      </c>
      <c r="AB77" s="679">
        <f t="shared" si="281"/>
        <v>227523.66666666674</v>
      </c>
      <c r="AC77" s="679">
        <f t="shared" si="281"/>
        <v>227523.66666666674</v>
      </c>
      <c r="AD77" s="680">
        <f t="shared" si="281"/>
        <v>227523.66666666674</v>
      </c>
      <c r="AE77" s="681">
        <f>AD77+AC77+AB77+AA77+Z77+Y77+X77+W77+V77+U77+T77+S77</f>
        <v>2730284.0000000009</v>
      </c>
      <c r="AF77" s="682">
        <f t="shared" ref="AF77:AQ77" ca="1" si="282">AF13+AF41+AF66+AF74+AF56</f>
        <v>227728.02666666673</v>
      </c>
      <c r="AG77" s="679">
        <f t="shared" ca="1" si="282"/>
        <v>227809.14666666673</v>
      </c>
      <c r="AH77" s="679">
        <f t="shared" ca="1" si="282"/>
        <v>227809.14666666673</v>
      </c>
      <c r="AI77" s="679">
        <f t="shared" ca="1" si="282"/>
        <v>227809.14666666673</v>
      </c>
      <c r="AJ77" s="679">
        <f t="shared" ca="1" si="282"/>
        <v>227890.26666666672</v>
      </c>
      <c r="AK77" s="679">
        <f t="shared" ca="1" si="282"/>
        <v>228013.50666666671</v>
      </c>
      <c r="AL77" s="679">
        <f t="shared" ca="1" si="282"/>
        <v>228013.50666666671</v>
      </c>
      <c r="AM77" s="679">
        <f t="shared" ca="1" si="282"/>
        <v>228094.62666666674</v>
      </c>
      <c r="AN77" s="679">
        <f t="shared" ca="1" si="282"/>
        <v>228217.86666666673</v>
      </c>
      <c r="AO77" s="679">
        <f t="shared" ca="1" si="282"/>
        <v>228298.98666666672</v>
      </c>
      <c r="AP77" s="679">
        <f t="shared" ca="1" si="282"/>
        <v>228422.22666666674</v>
      </c>
      <c r="AQ77" s="680">
        <f t="shared" ca="1" si="282"/>
        <v>228503.34666666674</v>
      </c>
      <c r="AR77" s="681">
        <f ca="1">AQ77+AP77+AO77+AN77+AM77+AL77+AK77+AJ77+AI77+AH77+AG77+AF77</f>
        <v>2736609.8000000012</v>
      </c>
      <c r="AS77" s="679">
        <f t="shared" ref="AS77:BD77" ca="1" si="283">AS13+AS41+AS66+AS74+AS56</f>
        <v>228626.58666666673</v>
      </c>
      <c r="AT77" s="679">
        <f t="shared" ca="1" si="283"/>
        <v>228707.70666666672</v>
      </c>
      <c r="AU77" s="679">
        <f t="shared" ca="1" si="283"/>
        <v>228912.06666666674</v>
      </c>
      <c r="AV77" s="679">
        <f t="shared" ca="1" si="283"/>
        <v>229116.42666666672</v>
      </c>
      <c r="AW77" s="679">
        <f t="shared" ca="1" si="283"/>
        <v>229320.78666666674</v>
      </c>
      <c r="AX77" s="679">
        <f t="shared" ca="1" si="283"/>
        <v>229525.14666666673</v>
      </c>
      <c r="AY77" s="679">
        <f t="shared" ca="1" si="283"/>
        <v>229729.50666666674</v>
      </c>
      <c r="AZ77" s="679">
        <f t="shared" ca="1" si="283"/>
        <v>229933.86666666673</v>
      </c>
      <c r="BA77" s="679">
        <f t="shared" ca="1" si="283"/>
        <v>230138.22666666671</v>
      </c>
      <c r="BB77" s="679">
        <f t="shared" ca="1" si="283"/>
        <v>230342.58666666673</v>
      </c>
      <c r="BC77" s="679">
        <f t="shared" ca="1" si="283"/>
        <v>230546.94666666671</v>
      </c>
      <c r="BD77" s="680">
        <f t="shared" ca="1" si="283"/>
        <v>230751.30666666673</v>
      </c>
      <c r="BE77" s="681">
        <f ca="1">BD77+BC77+BB77+BA77+AZ77+AY77+AX77+AW77+AV77+AU77+AT77+AS77</f>
        <v>2755651.1600000011</v>
      </c>
      <c r="BF77" s="679">
        <f t="shared" ref="BF77:BQ77" ca="1" si="284">BF13+BF41+BF66+BF74+BF56</f>
        <v>230955.66666666674</v>
      </c>
      <c r="BG77" s="679">
        <f t="shared" ca="1" si="284"/>
        <v>231160.02666666673</v>
      </c>
      <c r="BH77" s="679">
        <f t="shared" ca="1" si="284"/>
        <v>231364.38666666672</v>
      </c>
      <c r="BI77" s="679">
        <f t="shared" ca="1" si="284"/>
        <v>231526.62666666674</v>
      </c>
      <c r="BJ77" s="679">
        <f t="shared" ca="1" si="284"/>
        <v>231649.86666666673</v>
      </c>
      <c r="BK77" s="679">
        <f t="shared" ca="1" si="284"/>
        <v>231730.98666666672</v>
      </c>
      <c r="BL77" s="679">
        <f t="shared" ca="1" si="284"/>
        <v>232016.46666666673</v>
      </c>
      <c r="BM77" s="679">
        <f t="shared" ca="1" si="284"/>
        <v>232220.82666666672</v>
      </c>
      <c r="BN77" s="679">
        <f t="shared" ca="1" si="284"/>
        <v>232506.30666666673</v>
      </c>
      <c r="BO77" s="679">
        <f t="shared" ca="1" si="284"/>
        <v>232872.90666666673</v>
      </c>
      <c r="BP77" s="679">
        <f t="shared" ca="1" si="284"/>
        <v>233281.62666666674</v>
      </c>
      <c r="BQ77" s="680">
        <f t="shared" ca="1" si="284"/>
        <v>233648.22666666671</v>
      </c>
      <c r="BR77" s="681">
        <f ca="1">BQ77+BP77+BO77+BN77+BM77+BL77+BK77+BJ77+BI77+BH77+BG77+BF77</f>
        <v>2784933.9200000009</v>
      </c>
      <c r="BS77" s="679">
        <f t="shared" ref="BS77:CD77" ca="1" si="285">BS13+BS41+BS66+BS74+BS56</f>
        <v>234138.06666666674</v>
      </c>
      <c r="BT77" s="679">
        <f t="shared" ca="1" si="285"/>
        <v>234751.14666666673</v>
      </c>
      <c r="BU77" s="679">
        <f t="shared" ca="1" si="285"/>
        <v>235445.34666666674</v>
      </c>
      <c r="BV77" s="679">
        <f t="shared" ca="1" si="285"/>
        <v>236016.30666666673</v>
      </c>
      <c r="BW77" s="679">
        <f t="shared" ca="1" si="285"/>
        <v>236587.26666666672</v>
      </c>
      <c r="BX77" s="679">
        <f t="shared" ca="1" si="285"/>
        <v>237281.46666666673</v>
      </c>
      <c r="BY77" s="679">
        <f t="shared" ca="1" si="285"/>
        <v>238056.78666666674</v>
      </c>
      <c r="BZ77" s="679">
        <f t="shared" ca="1" si="285"/>
        <v>239036.46666666673</v>
      </c>
      <c r="CA77" s="679">
        <f t="shared" ca="1" si="285"/>
        <v>240139.38666666672</v>
      </c>
      <c r="CB77" s="679">
        <f t="shared" ca="1" si="285"/>
        <v>241200.18666666673</v>
      </c>
      <c r="CC77" s="679">
        <f t="shared" ca="1" si="285"/>
        <v>242384.22666666674</v>
      </c>
      <c r="CD77" s="680">
        <f t="shared" ca="1" si="285"/>
        <v>243649.38666666672</v>
      </c>
      <c r="CE77" s="681">
        <f ca="1">CD77+CC77+CB77+CA77+BZ77+BY77+BX77+BW77+BV77+BU77+BT77+BS77</f>
        <v>2858686.0400000005</v>
      </c>
      <c r="CF77" s="679">
        <f t="shared" ref="CF77:CQ77" ca="1" si="286">CF13+CF41+CF66+CF74+CF56</f>
        <v>244995.66666666674</v>
      </c>
      <c r="CG77" s="679">
        <f t="shared" ca="1" si="286"/>
        <v>246465.18666666673</v>
      </c>
      <c r="CH77" s="679">
        <f t="shared" ca="1" si="286"/>
        <v>248139.06666666674</v>
      </c>
      <c r="CI77" s="679">
        <f t="shared" ca="1" si="286"/>
        <v>249894.06666666674</v>
      </c>
      <c r="CJ77" s="679">
        <f t="shared" ca="1" si="286"/>
        <v>251853.42666666672</v>
      </c>
      <c r="CK77" s="679">
        <f t="shared" ca="1" si="286"/>
        <v>253893.90666666673</v>
      </c>
      <c r="CL77" s="679">
        <f t="shared" ca="1" si="286"/>
        <v>256261.98666666675</v>
      </c>
      <c r="CM77" s="679">
        <f t="shared" ca="1" si="286"/>
        <v>258792.30666666676</v>
      </c>
      <c r="CN77" s="679">
        <f t="shared" ca="1" si="286"/>
        <v>261650.22666666674</v>
      </c>
      <c r="CO77" s="679">
        <f t="shared" ca="1" si="286"/>
        <v>264751.50666666671</v>
      </c>
      <c r="CP77" s="679">
        <f t="shared" ca="1" si="286"/>
        <v>268180.38666666672</v>
      </c>
      <c r="CQ77" s="680">
        <f t="shared" ca="1" si="286"/>
        <v>271894.74666666676</v>
      </c>
      <c r="CR77" s="681">
        <f ca="1">CQ77+CP77+CO77+CN77+CM77+CL77+CK77+CJ77+CI77+CH77+CG77+CF77</f>
        <v>3076772.4800000014</v>
      </c>
    </row>
    <row r="78" spans="1:96" ht="15" customHeight="1">
      <c r="C78" s="52"/>
      <c r="D78" s="52"/>
      <c r="E78" s="500" t="s">
        <v>237</v>
      </c>
      <c r="F78" s="595">
        <f t="shared" ref="F78:Q78" si="287">F75+F67+F43+F14+F57</f>
        <v>40</v>
      </c>
      <c r="G78" s="156">
        <f t="shared" si="287"/>
        <v>40</v>
      </c>
      <c r="H78" s="156">
        <f t="shared" si="287"/>
        <v>40</v>
      </c>
      <c r="I78" s="156">
        <f t="shared" si="287"/>
        <v>40</v>
      </c>
      <c r="J78" s="156">
        <f t="shared" si="287"/>
        <v>40</v>
      </c>
      <c r="K78" s="156">
        <f t="shared" si="287"/>
        <v>40</v>
      </c>
      <c r="L78" s="156">
        <f t="shared" si="287"/>
        <v>40</v>
      </c>
      <c r="M78" s="156">
        <f t="shared" si="287"/>
        <v>40</v>
      </c>
      <c r="N78" s="156">
        <f t="shared" si="287"/>
        <v>40</v>
      </c>
      <c r="O78" s="156">
        <f t="shared" si="287"/>
        <v>40</v>
      </c>
      <c r="P78" s="156">
        <f t="shared" si="287"/>
        <v>40</v>
      </c>
      <c r="Q78" s="601">
        <f t="shared" si="287"/>
        <v>40</v>
      </c>
      <c r="R78" s="602"/>
      <c r="S78" s="156">
        <f t="shared" ref="S78:AD78" si="288">S75+S67+S43+S14+S57</f>
        <v>40</v>
      </c>
      <c r="T78" s="156">
        <f t="shared" si="288"/>
        <v>40</v>
      </c>
      <c r="U78" s="156">
        <f t="shared" si="288"/>
        <v>40</v>
      </c>
      <c r="V78" s="156">
        <f t="shared" si="288"/>
        <v>40</v>
      </c>
      <c r="W78" s="156">
        <f t="shared" si="288"/>
        <v>40</v>
      </c>
      <c r="X78" s="156">
        <f t="shared" si="288"/>
        <v>40</v>
      </c>
      <c r="Y78" s="156">
        <f t="shared" si="288"/>
        <v>40</v>
      </c>
      <c r="Z78" s="156">
        <f t="shared" si="288"/>
        <v>40</v>
      </c>
      <c r="AA78" s="156">
        <f t="shared" si="288"/>
        <v>40</v>
      </c>
      <c r="AB78" s="156">
        <f t="shared" si="288"/>
        <v>40</v>
      </c>
      <c r="AC78" s="156">
        <f t="shared" si="288"/>
        <v>40</v>
      </c>
      <c r="AD78" s="601">
        <f t="shared" si="288"/>
        <v>40</v>
      </c>
      <c r="AE78" s="602"/>
      <c r="AF78" s="606">
        <f t="shared" ref="AF78:AQ78" ca="1" si="289">AF75+AF67+AF43+AF14+AF57</f>
        <v>40</v>
      </c>
      <c r="AG78" s="156">
        <f t="shared" ca="1" si="289"/>
        <v>40</v>
      </c>
      <c r="AH78" s="156">
        <f t="shared" ca="1" si="289"/>
        <v>40</v>
      </c>
      <c r="AI78" s="156">
        <f t="shared" ca="1" si="289"/>
        <v>40</v>
      </c>
      <c r="AJ78" s="156">
        <f t="shared" ca="1" si="289"/>
        <v>40</v>
      </c>
      <c r="AK78" s="156">
        <f t="shared" ca="1" si="289"/>
        <v>40</v>
      </c>
      <c r="AL78" s="156">
        <f t="shared" ca="1" si="289"/>
        <v>40</v>
      </c>
      <c r="AM78" s="156">
        <f t="shared" ca="1" si="289"/>
        <v>40</v>
      </c>
      <c r="AN78" s="156">
        <f t="shared" ca="1" si="289"/>
        <v>40</v>
      </c>
      <c r="AO78" s="156">
        <f t="shared" ca="1" si="289"/>
        <v>40</v>
      </c>
      <c r="AP78" s="156">
        <f t="shared" ca="1" si="289"/>
        <v>40</v>
      </c>
      <c r="AQ78" s="601">
        <f t="shared" ca="1" si="289"/>
        <v>40</v>
      </c>
      <c r="AR78" s="602"/>
      <c r="AS78" s="156">
        <f t="shared" ref="AS78:BD78" ca="1" si="290">AS75+AS67+AS43+AS14+AS57</f>
        <v>40</v>
      </c>
      <c r="AT78" s="156">
        <f t="shared" ca="1" si="290"/>
        <v>40</v>
      </c>
      <c r="AU78" s="156">
        <f t="shared" ca="1" si="290"/>
        <v>40</v>
      </c>
      <c r="AV78" s="156">
        <f t="shared" ca="1" si="290"/>
        <v>40</v>
      </c>
      <c r="AW78" s="156">
        <f t="shared" ca="1" si="290"/>
        <v>40</v>
      </c>
      <c r="AX78" s="156">
        <f t="shared" ca="1" si="290"/>
        <v>40</v>
      </c>
      <c r="AY78" s="156">
        <f t="shared" ca="1" si="290"/>
        <v>40</v>
      </c>
      <c r="AZ78" s="156">
        <f t="shared" ca="1" si="290"/>
        <v>40</v>
      </c>
      <c r="BA78" s="156">
        <f t="shared" ca="1" si="290"/>
        <v>40</v>
      </c>
      <c r="BB78" s="156">
        <f t="shared" ca="1" si="290"/>
        <v>40</v>
      </c>
      <c r="BC78" s="156">
        <f t="shared" ca="1" si="290"/>
        <v>40</v>
      </c>
      <c r="BD78" s="601">
        <f t="shared" ca="1" si="290"/>
        <v>40</v>
      </c>
      <c r="BE78" s="602"/>
      <c r="BF78" s="156">
        <f t="shared" ref="BF78:BQ78" ca="1" si="291">BF75+BF67+BF43+BF14+BF57</f>
        <v>40</v>
      </c>
      <c r="BG78" s="156">
        <f t="shared" ca="1" si="291"/>
        <v>40</v>
      </c>
      <c r="BH78" s="156">
        <f t="shared" ca="1" si="291"/>
        <v>40</v>
      </c>
      <c r="BI78" s="156">
        <f t="shared" ca="1" si="291"/>
        <v>40</v>
      </c>
      <c r="BJ78" s="156">
        <f t="shared" ca="1" si="291"/>
        <v>40</v>
      </c>
      <c r="BK78" s="156">
        <f t="shared" ca="1" si="291"/>
        <v>40</v>
      </c>
      <c r="BL78" s="156">
        <f t="shared" ca="1" si="291"/>
        <v>40</v>
      </c>
      <c r="BM78" s="156">
        <f t="shared" ca="1" si="291"/>
        <v>40</v>
      </c>
      <c r="BN78" s="156">
        <f t="shared" ca="1" si="291"/>
        <v>40</v>
      </c>
      <c r="BO78" s="156">
        <f t="shared" ca="1" si="291"/>
        <v>40</v>
      </c>
      <c r="BP78" s="156">
        <f t="shared" ca="1" si="291"/>
        <v>40</v>
      </c>
      <c r="BQ78" s="601">
        <f t="shared" ca="1" si="291"/>
        <v>40</v>
      </c>
      <c r="BR78" s="602"/>
      <c r="BS78" s="156">
        <f t="shared" ref="BS78:CD78" ca="1" si="292">BS75+BS67+BS43+BS14+BS57</f>
        <v>40</v>
      </c>
      <c r="BT78" s="156">
        <f t="shared" ca="1" si="292"/>
        <v>40</v>
      </c>
      <c r="BU78" s="156">
        <f t="shared" ca="1" si="292"/>
        <v>40</v>
      </c>
      <c r="BV78" s="156">
        <f t="shared" ca="1" si="292"/>
        <v>40</v>
      </c>
      <c r="BW78" s="156">
        <f t="shared" ca="1" si="292"/>
        <v>40</v>
      </c>
      <c r="BX78" s="156">
        <f t="shared" ca="1" si="292"/>
        <v>40</v>
      </c>
      <c r="BY78" s="156">
        <f t="shared" ca="1" si="292"/>
        <v>40</v>
      </c>
      <c r="BZ78" s="156">
        <f t="shared" ca="1" si="292"/>
        <v>40</v>
      </c>
      <c r="CA78" s="156">
        <f t="shared" ca="1" si="292"/>
        <v>40</v>
      </c>
      <c r="CB78" s="156">
        <f t="shared" ca="1" si="292"/>
        <v>40</v>
      </c>
      <c r="CC78" s="156">
        <f t="shared" ca="1" si="292"/>
        <v>40</v>
      </c>
      <c r="CD78" s="601">
        <f t="shared" ca="1" si="292"/>
        <v>40</v>
      </c>
      <c r="CE78" s="602"/>
      <c r="CF78" s="156">
        <f t="shared" ref="CF78:CQ78" ca="1" si="293">CF75+CF67+CF43+CF14+CF57</f>
        <v>40</v>
      </c>
      <c r="CG78" s="156">
        <f t="shared" ca="1" si="293"/>
        <v>40</v>
      </c>
      <c r="CH78" s="156">
        <f t="shared" ca="1" si="293"/>
        <v>40</v>
      </c>
      <c r="CI78" s="156">
        <f t="shared" ca="1" si="293"/>
        <v>40</v>
      </c>
      <c r="CJ78" s="156">
        <f t="shared" ca="1" si="293"/>
        <v>40</v>
      </c>
      <c r="CK78" s="156">
        <f t="shared" ca="1" si="293"/>
        <v>40</v>
      </c>
      <c r="CL78" s="156">
        <f t="shared" ca="1" si="293"/>
        <v>40</v>
      </c>
      <c r="CM78" s="156">
        <f t="shared" ca="1" si="293"/>
        <v>40</v>
      </c>
      <c r="CN78" s="156">
        <f t="shared" ca="1" si="293"/>
        <v>40</v>
      </c>
      <c r="CO78" s="156">
        <f t="shared" ca="1" si="293"/>
        <v>40</v>
      </c>
      <c r="CP78" s="156">
        <f t="shared" ca="1" si="293"/>
        <v>40</v>
      </c>
      <c r="CQ78" s="601">
        <f t="shared" ca="1" si="293"/>
        <v>40</v>
      </c>
      <c r="CR78" s="602"/>
    </row>
    <row r="79" spans="1:96" ht="15" customHeight="1" thickBot="1">
      <c r="C79" s="52"/>
      <c r="D79" s="52"/>
      <c r="E79" s="135"/>
      <c r="F79" s="596">
        <f>IF(ISERROR(F78-E78),0,F78-E78)</f>
        <v>0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60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</row>
    <row r="80" spans="1:96" ht="16">
      <c r="A80" s="223" t="s">
        <v>89</v>
      </c>
      <c r="B80" s="195" t="s">
        <v>127</v>
      </c>
      <c r="C80" s="195" t="s">
        <v>216</v>
      </c>
      <c r="D80" s="196" t="s">
        <v>128</v>
      </c>
      <c r="E80" s="71" t="s">
        <v>240</v>
      </c>
      <c r="F80" s="597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/>
      <c r="AJ80" s="418"/>
      <c r="AK80" s="418"/>
      <c r="AL80" s="418"/>
      <c r="AM80" s="418"/>
      <c r="AN80" s="418"/>
      <c r="AO80" s="418"/>
      <c r="AP80" s="418"/>
      <c r="AQ80" s="418"/>
      <c r="AR80" s="418"/>
      <c r="AS80" s="418"/>
      <c r="AT80" s="418"/>
      <c r="AU80" s="418"/>
      <c r="AV80" s="418"/>
      <c r="AW80" s="418"/>
      <c r="AX80" s="418"/>
      <c r="AY80" s="418"/>
      <c r="AZ80" s="418"/>
      <c r="BA80" s="418"/>
      <c r="BB80" s="418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418"/>
      <c r="CG80" s="418"/>
      <c r="CH80" s="418"/>
      <c r="CI80" s="418"/>
      <c r="CJ80" s="418"/>
      <c r="CK80" s="418"/>
      <c r="CL80" s="418"/>
      <c r="CM80" s="418"/>
      <c r="CN80" s="418"/>
      <c r="CO80" s="418"/>
      <c r="CP80" s="418"/>
      <c r="CQ80" s="418"/>
      <c r="CR80" s="418"/>
    </row>
    <row r="81" spans="1:96" ht="16">
      <c r="A81" s="616">
        <v>43770</v>
      </c>
      <c r="B81" s="630">
        <v>44926</v>
      </c>
      <c r="C81" s="631">
        <v>15</v>
      </c>
      <c r="D81" s="632">
        <v>2</v>
      </c>
      <c r="E81" s="219" t="s">
        <v>138</v>
      </c>
      <c r="F81" s="585" t="str">
        <f>IF(F$2&lt;$A81,"",IF(F$2&lt;=$B81,($C81*$D81*8*4.33),""))</f>
        <v/>
      </c>
      <c r="G81" s="414" t="str">
        <f t="shared" ref="G81:R86" si="294">IF(G$2&lt;$A81,"",IF(G$2&lt;=$B81,($C81*$D81*8*4.33),""))</f>
        <v/>
      </c>
      <c r="H81" s="414" t="str">
        <f t="shared" si="294"/>
        <v/>
      </c>
      <c r="I81" s="414" t="str">
        <f t="shared" si="294"/>
        <v/>
      </c>
      <c r="J81" s="414" t="str">
        <f t="shared" si="294"/>
        <v/>
      </c>
      <c r="K81" s="414" t="str">
        <f t="shared" si="294"/>
        <v/>
      </c>
      <c r="L81" s="414" t="str">
        <f t="shared" si="294"/>
        <v/>
      </c>
      <c r="M81" s="414" t="str">
        <f t="shared" si="294"/>
        <v/>
      </c>
      <c r="N81" s="414" t="str">
        <f t="shared" si="294"/>
        <v/>
      </c>
      <c r="O81" s="414" t="str">
        <f t="shared" si="294"/>
        <v/>
      </c>
      <c r="P81" s="414" t="str">
        <f t="shared" si="294"/>
        <v/>
      </c>
      <c r="Q81" s="419" t="str">
        <f t="shared" si="294"/>
        <v/>
      </c>
      <c r="R81" s="419" t="str">
        <f t="shared" si="294"/>
        <v/>
      </c>
      <c r="S81" s="414" t="str">
        <f>IF(S$2&lt;$A81,"",IF(S$2&lt;=$B81,($C81*$D81*8*4.33),""))</f>
        <v/>
      </c>
      <c r="T81" s="414" t="str">
        <f t="shared" ref="T81:AD86" si="295">IF(T$2&lt;$A81,"",IF(T$2&lt;=$B81,($C81*$D81*8*4.33),""))</f>
        <v/>
      </c>
      <c r="U81" s="414" t="str">
        <f t="shared" si="295"/>
        <v/>
      </c>
      <c r="V81" s="414" t="str">
        <f t="shared" si="295"/>
        <v/>
      </c>
      <c r="W81" s="414" t="str">
        <f t="shared" si="295"/>
        <v/>
      </c>
      <c r="X81" s="414" t="str">
        <f t="shared" si="295"/>
        <v/>
      </c>
      <c r="Y81" s="414" t="str">
        <f t="shared" si="295"/>
        <v/>
      </c>
      <c r="Z81" s="414" t="str">
        <f t="shared" si="295"/>
        <v/>
      </c>
      <c r="AA81" s="414" t="str">
        <f t="shared" si="295"/>
        <v/>
      </c>
      <c r="AB81" s="414" t="str">
        <f t="shared" si="295"/>
        <v/>
      </c>
      <c r="AC81" s="414" t="str">
        <f t="shared" si="295"/>
        <v/>
      </c>
      <c r="AD81" s="419" t="str">
        <f t="shared" si="295"/>
        <v/>
      </c>
      <c r="AE81" s="419"/>
      <c r="AF81" s="414" t="str">
        <f>IF(AF$2&lt;$A81,"",IF(AF$2&lt;=$B81,($C81*$D81*8*4.33),""))</f>
        <v/>
      </c>
      <c r="AG81" s="414" t="str">
        <f t="shared" ref="AG81:AQ86" si="296">IF(AG$2&lt;$A81,"",IF(AG$2&lt;=$B81,($C81*$D81*8*4.33),""))</f>
        <v/>
      </c>
      <c r="AH81" s="414" t="str">
        <f t="shared" si="296"/>
        <v/>
      </c>
      <c r="AI81" s="414" t="str">
        <f t="shared" si="296"/>
        <v/>
      </c>
      <c r="AJ81" s="414" t="str">
        <f t="shared" si="296"/>
        <v/>
      </c>
      <c r="AK81" s="414" t="str">
        <f t="shared" si="296"/>
        <v/>
      </c>
      <c r="AL81" s="414" t="str">
        <f t="shared" si="296"/>
        <v/>
      </c>
      <c r="AM81" s="414" t="str">
        <f t="shared" si="296"/>
        <v/>
      </c>
      <c r="AN81" s="414" t="str">
        <f t="shared" si="296"/>
        <v/>
      </c>
      <c r="AO81" s="414" t="str">
        <f t="shared" si="296"/>
        <v/>
      </c>
      <c r="AP81" s="414" t="str">
        <f t="shared" si="296"/>
        <v/>
      </c>
      <c r="AQ81" s="554" t="str">
        <f t="shared" si="296"/>
        <v/>
      </c>
      <c r="AR81" s="556"/>
      <c r="AS81" s="414" t="str">
        <f>IF(AS$2&lt;$A81,"",IF(AS$2&lt;=$B81,($C81*$D81*8*4.33),""))</f>
        <v/>
      </c>
      <c r="AT81" s="414" t="str">
        <f t="shared" ref="AT81:BD86" si="297">IF(AT$2&lt;$A81,"",IF(AT$2&lt;=$B81,($C81*$D81*8*4.33),""))</f>
        <v/>
      </c>
      <c r="AU81" s="414" t="str">
        <f t="shared" si="297"/>
        <v/>
      </c>
      <c r="AV81" s="414" t="str">
        <f t="shared" si="297"/>
        <v/>
      </c>
      <c r="AW81" s="414" t="str">
        <f t="shared" si="297"/>
        <v/>
      </c>
      <c r="AX81" s="414" t="str">
        <f t="shared" si="297"/>
        <v/>
      </c>
      <c r="AY81" s="414" t="str">
        <f t="shared" si="297"/>
        <v/>
      </c>
      <c r="AZ81" s="414" t="str">
        <f t="shared" si="297"/>
        <v/>
      </c>
      <c r="BA81" s="414" t="str">
        <f t="shared" si="297"/>
        <v/>
      </c>
      <c r="BB81" s="414" t="str">
        <f t="shared" si="297"/>
        <v/>
      </c>
      <c r="BC81" s="414" t="str">
        <f t="shared" si="297"/>
        <v/>
      </c>
      <c r="BD81" s="554" t="str">
        <f t="shared" si="297"/>
        <v/>
      </c>
      <c r="BE81" s="556"/>
      <c r="BF81" s="414" t="str">
        <f>IF(BF$2&lt;$A81,"",IF(BF$2&lt;=$B81,($C81*$D81*8*4.33),""))</f>
        <v/>
      </c>
      <c r="BG81" s="414" t="str">
        <f t="shared" ref="BG81:BQ86" si="298">IF(BG$2&lt;$A81,"",IF(BG$2&lt;=$B81,($C81*$D81*8*4.33),""))</f>
        <v/>
      </c>
      <c r="BH81" s="414" t="str">
        <f t="shared" si="298"/>
        <v/>
      </c>
      <c r="BI81" s="414" t="str">
        <f t="shared" si="298"/>
        <v/>
      </c>
      <c r="BJ81" s="414" t="str">
        <f t="shared" si="298"/>
        <v/>
      </c>
      <c r="BK81" s="414" t="str">
        <f t="shared" si="298"/>
        <v/>
      </c>
      <c r="BL81" s="414" t="str">
        <f t="shared" si="298"/>
        <v/>
      </c>
      <c r="BM81" s="414" t="str">
        <f t="shared" si="298"/>
        <v/>
      </c>
      <c r="BN81" s="414" t="str">
        <f t="shared" si="298"/>
        <v/>
      </c>
      <c r="BO81" s="414" t="str">
        <f t="shared" si="298"/>
        <v/>
      </c>
      <c r="BP81" s="414" t="str">
        <f t="shared" si="298"/>
        <v/>
      </c>
      <c r="BQ81" s="554" t="str">
        <f t="shared" si="298"/>
        <v/>
      </c>
      <c r="BR81" s="556"/>
      <c r="BS81" s="414" t="str">
        <f>IF(BS$2&lt;$A81,"",IF(BS$2&lt;=$B81,($C81*$D81*8*4.33),""))</f>
        <v/>
      </c>
      <c r="BT81" s="414" t="str">
        <f t="shared" ref="BT81:CD86" si="299">IF(BT$2&lt;$A81,"",IF(BT$2&lt;=$B81,($C81*$D81*8*4.33),""))</f>
        <v/>
      </c>
      <c r="BU81" s="414" t="str">
        <f t="shared" si="299"/>
        <v/>
      </c>
      <c r="BV81" s="414" t="str">
        <f t="shared" si="299"/>
        <v/>
      </c>
      <c r="BW81" s="414" t="str">
        <f t="shared" si="299"/>
        <v/>
      </c>
      <c r="BX81" s="414" t="str">
        <f t="shared" si="299"/>
        <v/>
      </c>
      <c r="BY81" s="414" t="str">
        <f t="shared" si="299"/>
        <v/>
      </c>
      <c r="BZ81" s="414" t="str">
        <f t="shared" si="299"/>
        <v/>
      </c>
      <c r="CA81" s="414" t="str">
        <f t="shared" si="299"/>
        <v/>
      </c>
      <c r="CB81" s="414" t="str">
        <f t="shared" si="299"/>
        <v/>
      </c>
      <c r="CC81" s="414" t="str">
        <f t="shared" si="299"/>
        <v/>
      </c>
      <c r="CD81" s="554" t="str">
        <f t="shared" si="299"/>
        <v/>
      </c>
      <c r="CE81" s="556"/>
      <c r="CF81" s="414" t="str">
        <f>IF(CF$2&lt;$A81,"",IF(CF$2&lt;=$B81,($C81*$D81*8*4.33),""))</f>
        <v/>
      </c>
      <c r="CG81" s="414" t="str">
        <f t="shared" ref="CG81:CQ86" si="300">IF(CG$2&lt;$A81,"",IF(CG$2&lt;=$B81,($C81*$D81*8*4.33),""))</f>
        <v/>
      </c>
      <c r="CH81" s="414" t="str">
        <f t="shared" si="300"/>
        <v/>
      </c>
      <c r="CI81" s="414" t="str">
        <f t="shared" si="300"/>
        <v/>
      </c>
      <c r="CJ81" s="414" t="str">
        <f t="shared" si="300"/>
        <v/>
      </c>
      <c r="CK81" s="414" t="str">
        <f t="shared" si="300"/>
        <v/>
      </c>
      <c r="CL81" s="414" t="str">
        <f t="shared" si="300"/>
        <v/>
      </c>
      <c r="CM81" s="414" t="str">
        <f t="shared" si="300"/>
        <v/>
      </c>
      <c r="CN81" s="414" t="str">
        <f t="shared" si="300"/>
        <v/>
      </c>
      <c r="CO81" s="414" t="str">
        <f t="shared" si="300"/>
        <v/>
      </c>
      <c r="CP81" s="414" t="str">
        <f t="shared" si="300"/>
        <v/>
      </c>
      <c r="CQ81" s="554" t="str">
        <f t="shared" si="300"/>
        <v/>
      </c>
      <c r="CR81" s="556"/>
    </row>
    <row r="82" spans="1:96" ht="16">
      <c r="A82" s="616">
        <v>43952</v>
      </c>
      <c r="B82" s="630">
        <v>44926</v>
      </c>
      <c r="C82" s="631">
        <v>15</v>
      </c>
      <c r="D82" s="632">
        <v>2</v>
      </c>
      <c r="E82" s="10" t="s">
        <v>138</v>
      </c>
      <c r="F82" s="585" t="str">
        <f t="shared" ref="F82:F86" si="301">IF(F$2&lt;$A82,"",IF(F$2&lt;=$B82,($C82*$D82*8*4.33),""))</f>
        <v/>
      </c>
      <c r="G82" s="414" t="str">
        <f t="shared" si="294"/>
        <v/>
      </c>
      <c r="H82" s="414" t="str">
        <f t="shared" si="294"/>
        <v/>
      </c>
      <c r="I82" s="414" t="str">
        <f t="shared" si="294"/>
        <v/>
      </c>
      <c r="J82" s="414" t="str">
        <f t="shared" si="294"/>
        <v/>
      </c>
      <c r="K82" s="414" t="str">
        <f t="shared" si="294"/>
        <v/>
      </c>
      <c r="L82" s="414" t="str">
        <f t="shared" si="294"/>
        <v/>
      </c>
      <c r="M82" s="414" t="str">
        <f t="shared" si="294"/>
        <v/>
      </c>
      <c r="N82" s="414" t="str">
        <f t="shared" si="294"/>
        <v/>
      </c>
      <c r="O82" s="414" t="str">
        <f t="shared" si="294"/>
        <v/>
      </c>
      <c r="P82" s="414" t="str">
        <f t="shared" si="294"/>
        <v/>
      </c>
      <c r="Q82" s="419" t="str">
        <f t="shared" si="294"/>
        <v/>
      </c>
      <c r="R82" s="419" t="str">
        <f t="shared" si="294"/>
        <v/>
      </c>
      <c r="S82" s="414" t="str">
        <f t="shared" ref="S82:S86" si="302">IF(S$2&lt;$A82,"",IF(S$2&lt;=$B82,($C82*$D82*8*4.33),""))</f>
        <v/>
      </c>
      <c r="T82" s="414" t="str">
        <f t="shared" si="295"/>
        <v/>
      </c>
      <c r="U82" s="414" t="str">
        <f t="shared" si="295"/>
        <v/>
      </c>
      <c r="V82" s="414" t="str">
        <f t="shared" si="295"/>
        <v/>
      </c>
      <c r="W82" s="414" t="str">
        <f t="shared" si="295"/>
        <v/>
      </c>
      <c r="X82" s="414" t="str">
        <f t="shared" si="295"/>
        <v/>
      </c>
      <c r="Y82" s="414" t="str">
        <f t="shared" si="295"/>
        <v/>
      </c>
      <c r="Z82" s="414" t="str">
        <f t="shared" si="295"/>
        <v/>
      </c>
      <c r="AA82" s="414" t="str">
        <f t="shared" si="295"/>
        <v/>
      </c>
      <c r="AB82" s="414" t="str">
        <f t="shared" si="295"/>
        <v/>
      </c>
      <c r="AC82" s="414" t="str">
        <f t="shared" si="295"/>
        <v/>
      </c>
      <c r="AD82" s="419" t="str">
        <f t="shared" si="295"/>
        <v/>
      </c>
      <c r="AE82" s="419"/>
      <c r="AF82" s="414" t="str">
        <f t="shared" ref="AF82:AF86" si="303">IF(AF$2&lt;$A82,"",IF(AF$2&lt;=$B82,($C82*$D82*8*4.33),""))</f>
        <v/>
      </c>
      <c r="AG82" s="414" t="str">
        <f t="shared" si="296"/>
        <v/>
      </c>
      <c r="AH82" s="414" t="str">
        <f t="shared" si="296"/>
        <v/>
      </c>
      <c r="AI82" s="414" t="str">
        <f t="shared" si="296"/>
        <v/>
      </c>
      <c r="AJ82" s="414" t="str">
        <f t="shared" si="296"/>
        <v/>
      </c>
      <c r="AK82" s="414" t="str">
        <f t="shared" si="296"/>
        <v/>
      </c>
      <c r="AL82" s="414" t="str">
        <f t="shared" si="296"/>
        <v/>
      </c>
      <c r="AM82" s="414" t="str">
        <f t="shared" si="296"/>
        <v/>
      </c>
      <c r="AN82" s="414" t="str">
        <f t="shared" si="296"/>
        <v/>
      </c>
      <c r="AO82" s="414" t="str">
        <f t="shared" si="296"/>
        <v/>
      </c>
      <c r="AP82" s="414" t="str">
        <f t="shared" si="296"/>
        <v/>
      </c>
      <c r="AQ82" s="554" t="str">
        <f t="shared" si="296"/>
        <v/>
      </c>
      <c r="AR82" s="556"/>
      <c r="AS82" s="414" t="str">
        <f t="shared" ref="AS82:AS86" si="304">IF(AS$2&lt;$A82,"",IF(AS$2&lt;=$B82,($C82*$D82*8*4.33),""))</f>
        <v/>
      </c>
      <c r="AT82" s="414" t="str">
        <f t="shared" si="297"/>
        <v/>
      </c>
      <c r="AU82" s="414" t="str">
        <f t="shared" si="297"/>
        <v/>
      </c>
      <c r="AV82" s="414" t="str">
        <f t="shared" si="297"/>
        <v/>
      </c>
      <c r="AW82" s="414" t="str">
        <f t="shared" si="297"/>
        <v/>
      </c>
      <c r="AX82" s="414" t="str">
        <f t="shared" si="297"/>
        <v/>
      </c>
      <c r="AY82" s="414" t="str">
        <f t="shared" si="297"/>
        <v/>
      </c>
      <c r="AZ82" s="414" t="str">
        <f t="shared" si="297"/>
        <v/>
      </c>
      <c r="BA82" s="414" t="str">
        <f t="shared" si="297"/>
        <v/>
      </c>
      <c r="BB82" s="414" t="str">
        <f t="shared" si="297"/>
        <v/>
      </c>
      <c r="BC82" s="414" t="str">
        <f t="shared" si="297"/>
        <v/>
      </c>
      <c r="BD82" s="554" t="str">
        <f t="shared" si="297"/>
        <v/>
      </c>
      <c r="BE82" s="556"/>
      <c r="BF82" s="414" t="str">
        <f t="shared" ref="BF82:BF86" si="305">IF(BF$2&lt;$A82,"",IF(BF$2&lt;=$B82,($C82*$D82*8*4.33),""))</f>
        <v/>
      </c>
      <c r="BG82" s="414" t="str">
        <f t="shared" si="298"/>
        <v/>
      </c>
      <c r="BH82" s="414" t="str">
        <f t="shared" si="298"/>
        <v/>
      </c>
      <c r="BI82" s="414" t="str">
        <f t="shared" si="298"/>
        <v/>
      </c>
      <c r="BJ82" s="414" t="str">
        <f t="shared" si="298"/>
        <v/>
      </c>
      <c r="BK82" s="414" t="str">
        <f t="shared" si="298"/>
        <v/>
      </c>
      <c r="BL82" s="414" t="str">
        <f t="shared" si="298"/>
        <v/>
      </c>
      <c r="BM82" s="414" t="str">
        <f t="shared" si="298"/>
        <v/>
      </c>
      <c r="BN82" s="414" t="str">
        <f t="shared" si="298"/>
        <v/>
      </c>
      <c r="BO82" s="414" t="str">
        <f t="shared" si="298"/>
        <v/>
      </c>
      <c r="BP82" s="414" t="str">
        <f t="shared" si="298"/>
        <v/>
      </c>
      <c r="BQ82" s="554" t="str">
        <f t="shared" si="298"/>
        <v/>
      </c>
      <c r="BR82" s="556"/>
      <c r="BS82" s="414" t="str">
        <f t="shared" ref="BS82:BS86" si="306">IF(BS$2&lt;$A82,"",IF(BS$2&lt;=$B82,($C82*$D82*8*4.33),""))</f>
        <v/>
      </c>
      <c r="BT82" s="414" t="str">
        <f t="shared" si="299"/>
        <v/>
      </c>
      <c r="BU82" s="414" t="str">
        <f t="shared" si="299"/>
        <v/>
      </c>
      <c r="BV82" s="414" t="str">
        <f t="shared" si="299"/>
        <v/>
      </c>
      <c r="BW82" s="414" t="str">
        <f t="shared" si="299"/>
        <v/>
      </c>
      <c r="BX82" s="414" t="str">
        <f t="shared" si="299"/>
        <v/>
      </c>
      <c r="BY82" s="414" t="str">
        <f t="shared" si="299"/>
        <v/>
      </c>
      <c r="BZ82" s="414" t="str">
        <f t="shared" si="299"/>
        <v/>
      </c>
      <c r="CA82" s="414" t="str">
        <f t="shared" si="299"/>
        <v/>
      </c>
      <c r="CB82" s="414" t="str">
        <f t="shared" si="299"/>
        <v/>
      </c>
      <c r="CC82" s="414" t="str">
        <f t="shared" si="299"/>
        <v/>
      </c>
      <c r="CD82" s="554" t="str">
        <f t="shared" si="299"/>
        <v/>
      </c>
      <c r="CE82" s="556"/>
      <c r="CF82" s="414" t="str">
        <f t="shared" ref="CF82:CF86" si="307">IF(CF$2&lt;$A82,"",IF(CF$2&lt;=$B82,($C82*$D82*8*4.33),""))</f>
        <v/>
      </c>
      <c r="CG82" s="414" t="str">
        <f t="shared" si="300"/>
        <v/>
      </c>
      <c r="CH82" s="414" t="str">
        <f t="shared" si="300"/>
        <v/>
      </c>
      <c r="CI82" s="414" t="str">
        <f t="shared" si="300"/>
        <v/>
      </c>
      <c r="CJ82" s="414" t="str">
        <f t="shared" si="300"/>
        <v/>
      </c>
      <c r="CK82" s="414" t="str">
        <f t="shared" si="300"/>
        <v/>
      </c>
      <c r="CL82" s="414" t="str">
        <f t="shared" si="300"/>
        <v/>
      </c>
      <c r="CM82" s="414" t="str">
        <f t="shared" si="300"/>
        <v/>
      </c>
      <c r="CN82" s="414" t="str">
        <f t="shared" si="300"/>
        <v/>
      </c>
      <c r="CO82" s="414" t="str">
        <f t="shared" si="300"/>
        <v/>
      </c>
      <c r="CP82" s="414" t="str">
        <f t="shared" si="300"/>
        <v/>
      </c>
      <c r="CQ82" s="554" t="str">
        <f t="shared" si="300"/>
        <v/>
      </c>
      <c r="CR82" s="556"/>
    </row>
    <row r="83" spans="1:96" ht="16">
      <c r="A83" s="616">
        <v>44075</v>
      </c>
      <c r="B83" s="630">
        <v>44926</v>
      </c>
      <c r="C83" s="631">
        <v>15</v>
      </c>
      <c r="D83" s="632">
        <v>2</v>
      </c>
      <c r="E83" s="10" t="s">
        <v>139</v>
      </c>
      <c r="F83" s="585" t="str">
        <f t="shared" si="301"/>
        <v/>
      </c>
      <c r="G83" s="414" t="str">
        <f t="shared" si="294"/>
        <v/>
      </c>
      <c r="H83" s="414" t="str">
        <f t="shared" si="294"/>
        <v/>
      </c>
      <c r="I83" s="414" t="str">
        <f t="shared" si="294"/>
        <v/>
      </c>
      <c r="J83" s="414" t="str">
        <f t="shared" si="294"/>
        <v/>
      </c>
      <c r="K83" s="414" t="str">
        <f t="shared" si="294"/>
        <v/>
      </c>
      <c r="L83" s="414" t="str">
        <f t="shared" si="294"/>
        <v/>
      </c>
      <c r="M83" s="414" t="str">
        <f t="shared" si="294"/>
        <v/>
      </c>
      <c r="N83" s="414"/>
      <c r="O83" s="414" t="str">
        <f t="shared" si="294"/>
        <v/>
      </c>
      <c r="P83" s="414" t="str">
        <f t="shared" si="294"/>
        <v/>
      </c>
      <c r="Q83" s="419" t="str">
        <f t="shared" si="294"/>
        <v/>
      </c>
      <c r="R83" s="419" t="str">
        <f t="shared" si="294"/>
        <v/>
      </c>
      <c r="S83" s="414" t="str">
        <f t="shared" si="302"/>
        <v/>
      </c>
      <c r="T83" s="414" t="str">
        <f t="shared" si="295"/>
        <v/>
      </c>
      <c r="U83" s="414" t="str">
        <f t="shared" si="295"/>
        <v/>
      </c>
      <c r="V83" s="414" t="str">
        <f t="shared" si="295"/>
        <v/>
      </c>
      <c r="W83" s="414" t="str">
        <f t="shared" si="295"/>
        <v/>
      </c>
      <c r="X83" s="414" t="str">
        <f t="shared" si="295"/>
        <v/>
      </c>
      <c r="Y83" s="414" t="str">
        <f t="shared" si="295"/>
        <v/>
      </c>
      <c r="Z83" s="414" t="str">
        <f t="shared" si="295"/>
        <v/>
      </c>
      <c r="AA83" s="414"/>
      <c r="AB83" s="414" t="str">
        <f t="shared" si="295"/>
        <v/>
      </c>
      <c r="AC83" s="414" t="str">
        <f t="shared" si="295"/>
        <v/>
      </c>
      <c r="AD83" s="419" t="str">
        <f t="shared" si="295"/>
        <v/>
      </c>
      <c r="AE83" s="419"/>
      <c r="AF83" s="414" t="str">
        <f t="shared" si="303"/>
        <v/>
      </c>
      <c r="AG83" s="414" t="str">
        <f t="shared" si="296"/>
        <v/>
      </c>
      <c r="AH83" s="414" t="str">
        <f t="shared" si="296"/>
        <v/>
      </c>
      <c r="AI83" s="414" t="str">
        <f t="shared" si="296"/>
        <v/>
      </c>
      <c r="AJ83" s="414" t="str">
        <f t="shared" si="296"/>
        <v/>
      </c>
      <c r="AK83" s="414" t="str">
        <f t="shared" si="296"/>
        <v/>
      </c>
      <c r="AL83" s="414" t="str">
        <f t="shared" si="296"/>
        <v/>
      </c>
      <c r="AM83" s="414" t="str">
        <f t="shared" si="296"/>
        <v/>
      </c>
      <c r="AN83" s="414" t="str">
        <f t="shared" si="296"/>
        <v/>
      </c>
      <c r="AO83" s="414" t="str">
        <f t="shared" si="296"/>
        <v/>
      </c>
      <c r="AP83" s="414" t="str">
        <f t="shared" si="296"/>
        <v/>
      </c>
      <c r="AQ83" s="554" t="str">
        <f t="shared" si="296"/>
        <v/>
      </c>
      <c r="AR83" s="556"/>
      <c r="AS83" s="414" t="str">
        <f t="shared" si="304"/>
        <v/>
      </c>
      <c r="AT83" s="414" t="str">
        <f t="shared" si="297"/>
        <v/>
      </c>
      <c r="AU83" s="414" t="str">
        <f t="shared" si="297"/>
        <v/>
      </c>
      <c r="AV83" s="414" t="str">
        <f t="shared" si="297"/>
        <v/>
      </c>
      <c r="AW83" s="414" t="str">
        <f t="shared" si="297"/>
        <v/>
      </c>
      <c r="AX83" s="414" t="str">
        <f t="shared" si="297"/>
        <v/>
      </c>
      <c r="AY83" s="414" t="str">
        <f t="shared" si="297"/>
        <v/>
      </c>
      <c r="AZ83" s="414" t="str">
        <f t="shared" si="297"/>
        <v/>
      </c>
      <c r="BA83" s="414" t="str">
        <f t="shared" si="297"/>
        <v/>
      </c>
      <c r="BB83" s="414" t="str">
        <f t="shared" si="297"/>
        <v/>
      </c>
      <c r="BC83" s="414" t="str">
        <f t="shared" si="297"/>
        <v/>
      </c>
      <c r="BD83" s="554" t="str">
        <f t="shared" si="297"/>
        <v/>
      </c>
      <c r="BE83" s="556"/>
      <c r="BF83" s="414" t="str">
        <f t="shared" si="305"/>
        <v/>
      </c>
      <c r="BG83" s="414" t="str">
        <f t="shared" si="298"/>
        <v/>
      </c>
      <c r="BH83" s="414" t="str">
        <f t="shared" si="298"/>
        <v/>
      </c>
      <c r="BI83" s="414" t="str">
        <f t="shared" si="298"/>
        <v/>
      </c>
      <c r="BJ83" s="414" t="str">
        <f t="shared" si="298"/>
        <v/>
      </c>
      <c r="BK83" s="414" t="str">
        <f t="shared" si="298"/>
        <v/>
      </c>
      <c r="BL83" s="414" t="str">
        <f t="shared" si="298"/>
        <v/>
      </c>
      <c r="BM83" s="414" t="str">
        <f t="shared" si="298"/>
        <v/>
      </c>
      <c r="BN83" s="414" t="str">
        <f t="shared" si="298"/>
        <v/>
      </c>
      <c r="BO83" s="414" t="str">
        <f t="shared" si="298"/>
        <v/>
      </c>
      <c r="BP83" s="414" t="str">
        <f t="shared" si="298"/>
        <v/>
      </c>
      <c r="BQ83" s="554" t="str">
        <f t="shared" si="298"/>
        <v/>
      </c>
      <c r="BR83" s="556"/>
      <c r="BS83" s="414" t="str">
        <f t="shared" si="306"/>
        <v/>
      </c>
      <c r="BT83" s="414" t="str">
        <f t="shared" si="299"/>
        <v/>
      </c>
      <c r="BU83" s="414" t="str">
        <f t="shared" si="299"/>
        <v/>
      </c>
      <c r="BV83" s="414" t="str">
        <f t="shared" si="299"/>
        <v/>
      </c>
      <c r="BW83" s="414" t="str">
        <f t="shared" si="299"/>
        <v/>
      </c>
      <c r="BX83" s="414" t="str">
        <f t="shared" si="299"/>
        <v/>
      </c>
      <c r="BY83" s="414" t="str">
        <f t="shared" si="299"/>
        <v/>
      </c>
      <c r="BZ83" s="414" t="str">
        <f t="shared" si="299"/>
        <v/>
      </c>
      <c r="CA83" s="414" t="str">
        <f t="shared" si="299"/>
        <v/>
      </c>
      <c r="CB83" s="414" t="str">
        <f t="shared" si="299"/>
        <v/>
      </c>
      <c r="CC83" s="414" t="str">
        <f t="shared" si="299"/>
        <v/>
      </c>
      <c r="CD83" s="554" t="str">
        <f t="shared" si="299"/>
        <v/>
      </c>
      <c r="CE83" s="556"/>
      <c r="CF83" s="414" t="str">
        <f t="shared" si="307"/>
        <v/>
      </c>
      <c r="CG83" s="414" t="str">
        <f t="shared" si="300"/>
        <v/>
      </c>
      <c r="CH83" s="414" t="str">
        <f t="shared" si="300"/>
        <v/>
      </c>
      <c r="CI83" s="414" t="str">
        <f t="shared" si="300"/>
        <v/>
      </c>
      <c r="CJ83" s="414" t="str">
        <f t="shared" si="300"/>
        <v/>
      </c>
      <c r="CK83" s="414" t="str">
        <f t="shared" si="300"/>
        <v/>
      </c>
      <c r="CL83" s="414" t="str">
        <f t="shared" si="300"/>
        <v/>
      </c>
      <c r="CM83" s="414" t="str">
        <f t="shared" si="300"/>
        <v/>
      </c>
      <c r="CN83" s="414" t="str">
        <f t="shared" si="300"/>
        <v/>
      </c>
      <c r="CO83" s="414" t="str">
        <f t="shared" si="300"/>
        <v/>
      </c>
      <c r="CP83" s="414" t="str">
        <f t="shared" si="300"/>
        <v/>
      </c>
      <c r="CQ83" s="554" t="str">
        <f t="shared" si="300"/>
        <v/>
      </c>
      <c r="CR83" s="556"/>
    </row>
    <row r="84" spans="1:96" ht="16">
      <c r="A84" s="224"/>
      <c r="B84" s="232"/>
      <c r="C84" s="233"/>
      <c r="D84" s="234"/>
      <c r="F84" s="585" t="str">
        <f t="shared" si="301"/>
        <v/>
      </c>
      <c r="G84" s="414" t="str">
        <f t="shared" si="294"/>
        <v/>
      </c>
      <c r="H84" s="414" t="str">
        <f t="shared" si="294"/>
        <v/>
      </c>
      <c r="I84" s="414" t="str">
        <f t="shared" si="294"/>
        <v/>
      </c>
      <c r="J84" s="414" t="str">
        <f t="shared" si="294"/>
        <v/>
      </c>
      <c r="K84" s="414" t="str">
        <f t="shared" si="294"/>
        <v/>
      </c>
      <c r="L84" s="414" t="str">
        <f t="shared" si="294"/>
        <v/>
      </c>
      <c r="M84" s="414" t="str">
        <f t="shared" si="294"/>
        <v/>
      </c>
      <c r="N84" s="414"/>
      <c r="O84" s="414" t="str">
        <f t="shared" si="294"/>
        <v/>
      </c>
      <c r="P84" s="414" t="str">
        <f t="shared" si="294"/>
        <v/>
      </c>
      <c r="Q84" s="419" t="str">
        <f t="shared" si="294"/>
        <v/>
      </c>
      <c r="R84" s="419" t="str">
        <f t="shared" si="294"/>
        <v/>
      </c>
      <c r="S84" s="414" t="str">
        <f t="shared" si="302"/>
        <v/>
      </c>
      <c r="T84" s="414" t="str">
        <f t="shared" si="295"/>
        <v/>
      </c>
      <c r="U84" s="414" t="str">
        <f t="shared" si="295"/>
        <v/>
      </c>
      <c r="V84" s="414" t="str">
        <f t="shared" si="295"/>
        <v/>
      </c>
      <c r="W84" s="414" t="str">
        <f t="shared" si="295"/>
        <v/>
      </c>
      <c r="X84" s="414" t="str">
        <f t="shared" si="295"/>
        <v/>
      </c>
      <c r="Y84" s="414" t="str">
        <f t="shared" si="295"/>
        <v/>
      </c>
      <c r="Z84" s="414" t="str">
        <f t="shared" si="295"/>
        <v/>
      </c>
      <c r="AA84" s="414"/>
      <c r="AB84" s="414" t="str">
        <f t="shared" si="295"/>
        <v/>
      </c>
      <c r="AC84" s="414" t="str">
        <f t="shared" si="295"/>
        <v/>
      </c>
      <c r="AD84" s="419" t="str">
        <f t="shared" si="295"/>
        <v/>
      </c>
      <c r="AE84" s="419"/>
      <c r="AF84" s="414" t="str">
        <f t="shared" si="303"/>
        <v/>
      </c>
      <c r="AG84" s="414" t="str">
        <f t="shared" si="296"/>
        <v/>
      </c>
      <c r="AH84" s="414" t="str">
        <f t="shared" si="296"/>
        <v/>
      </c>
      <c r="AI84" s="414" t="str">
        <f t="shared" si="296"/>
        <v/>
      </c>
      <c r="AJ84" s="414" t="str">
        <f t="shared" si="296"/>
        <v/>
      </c>
      <c r="AK84" s="414" t="str">
        <f t="shared" si="296"/>
        <v/>
      </c>
      <c r="AL84" s="414" t="str">
        <f t="shared" si="296"/>
        <v/>
      </c>
      <c r="AM84" s="414" t="str">
        <f t="shared" si="296"/>
        <v/>
      </c>
      <c r="AN84" s="414" t="str">
        <f t="shared" si="296"/>
        <v/>
      </c>
      <c r="AO84" s="414" t="str">
        <f t="shared" si="296"/>
        <v/>
      </c>
      <c r="AP84" s="414" t="str">
        <f t="shared" si="296"/>
        <v/>
      </c>
      <c r="AQ84" s="554" t="str">
        <f t="shared" si="296"/>
        <v/>
      </c>
      <c r="AR84" s="556"/>
      <c r="AS84" s="414" t="str">
        <f t="shared" si="304"/>
        <v/>
      </c>
      <c r="AT84" s="414" t="str">
        <f t="shared" si="297"/>
        <v/>
      </c>
      <c r="AU84" s="414" t="str">
        <f t="shared" si="297"/>
        <v/>
      </c>
      <c r="AV84" s="414" t="str">
        <f t="shared" si="297"/>
        <v/>
      </c>
      <c r="AW84" s="414" t="str">
        <f t="shared" si="297"/>
        <v/>
      </c>
      <c r="AX84" s="414" t="str">
        <f t="shared" si="297"/>
        <v/>
      </c>
      <c r="AY84" s="414" t="str">
        <f t="shared" si="297"/>
        <v/>
      </c>
      <c r="AZ84" s="414" t="str">
        <f t="shared" si="297"/>
        <v/>
      </c>
      <c r="BA84" s="414" t="str">
        <f t="shared" si="297"/>
        <v/>
      </c>
      <c r="BB84" s="414" t="str">
        <f t="shared" si="297"/>
        <v/>
      </c>
      <c r="BC84" s="414" t="str">
        <f t="shared" si="297"/>
        <v/>
      </c>
      <c r="BD84" s="554" t="str">
        <f t="shared" si="297"/>
        <v/>
      </c>
      <c r="BE84" s="556"/>
      <c r="BF84" s="414" t="str">
        <f t="shared" si="305"/>
        <v/>
      </c>
      <c r="BG84" s="414" t="str">
        <f t="shared" si="298"/>
        <v/>
      </c>
      <c r="BH84" s="414" t="str">
        <f t="shared" si="298"/>
        <v/>
      </c>
      <c r="BI84" s="414" t="str">
        <f t="shared" si="298"/>
        <v/>
      </c>
      <c r="BJ84" s="414" t="str">
        <f t="shared" si="298"/>
        <v/>
      </c>
      <c r="BK84" s="414" t="str">
        <f t="shared" si="298"/>
        <v/>
      </c>
      <c r="BL84" s="414" t="str">
        <f t="shared" si="298"/>
        <v/>
      </c>
      <c r="BM84" s="414" t="str">
        <f t="shared" si="298"/>
        <v/>
      </c>
      <c r="BN84" s="414" t="str">
        <f t="shared" si="298"/>
        <v/>
      </c>
      <c r="BO84" s="414" t="str">
        <f t="shared" si="298"/>
        <v/>
      </c>
      <c r="BP84" s="414" t="str">
        <f t="shared" si="298"/>
        <v/>
      </c>
      <c r="BQ84" s="554" t="str">
        <f t="shared" si="298"/>
        <v/>
      </c>
      <c r="BR84" s="556"/>
      <c r="BS84" s="414" t="str">
        <f t="shared" si="306"/>
        <v/>
      </c>
      <c r="BT84" s="414" t="str">
        <f t="shared" si="299"/>
        <v/>
      </c>
      <c r="BU84" s="414" t="str">
        <f t="shared" si="299"/>
        <v/>
      </c>
      <c r="BV84" s="414" t="str">
        <f t="shared" si="299"/>
        <v/>
      </c>
      <c r="BW84" s="414" t="str">
        <f t="shared" si="299"/>
        <v/>
      </c>
      <c r="BX84" s="414" t="str">
        <f t="shared" si="299"/>
        <v/>
      </c>
      <c r="BY84" s="414" t="str">
        <f t="shared" si="299"/>
        <v/>
      </c>
      <c r="BZ84" s="414" t="str">
        <f t="shared" si="299"/>
        <v/>
      </c>
      <c r="CA84" s="414" t="str">
        <f t="shared" si="299"/>
        <v/>
      </c>
      <c r="CB84" s="414" t="str">
        <f t="shared" si="299"/>
        <v/>
      </c>
      <c r="CC84" s="414" t="str">
        <f t="shared" si="299"/>
        <v/>
      </c>
      <c r="CD84" s="554" t="str">
        <f t="shared" si="299"/>
        <v/>
      </c>
      <c r="CE84" s="556"/>
      <c r="CF84" s="414" t="str">
        <f t="shared" si="307"/>
        <v/>
      </c>
      <c r="CG84" s="414" t="str">
        <f t="shared" si="300"/>
        <v/>
      </c>
      <c r="CH84" s="414" t="str">
        <f t="shared" si="300"/>
        <v/>
      </c>
      <c r="CI84" s="414" t="str">
        <f t="shared" si="300"/>
        <v/>
      </c>
      <c r="CJ84" s="414" t="str">
        <f t="shared" si="300"/>
        <v/>
      </c>
      <c r="CK84" s="414" t="str">
        <f t="shared" si="300"/>
        <v/>
      </c>
      <c r="CL84" s="414" t="str">
        <f t="shared" si="300"/>
        <v/>
      </c>
      <c r="CM84" s="414" t="str">
        <f t="shared" si="300"/>
        <v/>
      </c>
      <c r="CN84" s="414" t="str">
        <f t="shared" si="300"/>
        <v/>
      </c>
      <c r="CO84" s="414" t="str">
        <f t="shared" si="300"/>
        <v/>
      </c>
      <c r="CP84" s="414" t="str">
        <f t="shared" si="300"/>
        <v/>
      </c>
      <c r="CQ84" s="554" t="str">
        <f t="shared" si="300"/>
        <v/>
      </c>
      <c r="CR84" s="556"/>
    </row>
    <row r="85" spans="1:96" s="2" customFormat="1" ht="16">
      <c r="A85" s="224"/>
      <c r="B85" s="232"/>
      <c r="C85" s="233"/>
      <c r="D85" s="234"/>
      <c r="F85" s="585" t="str">
        <f t="shared" si="301"/>
        <v/>
      </c>
      <c r="G85" s="414" t="str">
        <f t="shared" si="294"/>
        <v/>
      </c>
      <c r="H85" s="414" t="str">
        <f t="shared" si="294"/>
        <v/>
      </c>
      <c r="I85" s="414" t="str">
        <f t="shared" si="294"/>
        <v/>
      </c>
      <c r="J85" s="414" t="str">
        <f t="shared" si="294"/>
        <v/>
      </c>
      <c r="K85" s="414" t="str">
        <f t="shared" si="294"/>
        <v/>
      </c>
      <c r="L85" s="414" t="str">
        <f t="shared" si="294"/>
        <v/>
      </c>
      <c r="M85" s="414" t="str">
        <f t="shared" si="294"/>
        <v/>
      </c>
      <c r="N85" s="414" t="str">
        <f t="shared" si="294"/>
        <v/>
      </c>
      <c r="O85" s="414" t="str">
        <f t="shared" si="294"/>
        <v/>
      </c>
      <c r="P85" s="414" t="str">
        <f t="shared" si="294"/>
        <v/>
      </c>
      <c r="Q85" s="419" t="str">
        <f t="shared" si="294"/>
        <v/>
      </c>
      <c r="R85" s="420"/>
      <c r="S85" s="414" t="str">
        <f t="shared" si="302"/>
        <v/>
      </c>
      <c r="T85" s="414" t="str">
        <f t="shared" si="295"/>
        <v/>
      </c>
      <c r="U85" s="414" t="str">
        <f t="shared" si="295"/>
        <v/>
      </c>
      <c r="V85" s="414" t="str">
        <f t="shared" si="295"/>
        <v/>
      </c>
      <c r="W85" s="414" t="str">
        <f t="shared" si="295"/>
        <v/>
      </c>
      <c r="X85" s="414" t="str">
        <f t="shared" si="295"/>
        <v/>
      </c>
      <c r="Y85" s="414" t="str">
        <f t="shared" si="295"/>
        <v/>
      </c>
      <c r="Z85" s="414" t="str">
        <f t="shared" si="295"/>
        <v/>
      </c>
      <c r="AA85" s="414" t="str">
        <f t="shared" si="295"/>
        <v/>
      </c>
      <c r="AB85" s="414" t="str">
        <f t="shared" si="295"/>
        <v/>
      </c>
      <c r="AC85" s="414" t="str">
        <f t="shared" si="295"/>
        <v/>
      </c>
      <c r="AD85" s="419" t="str">
        <f t="shared" si="295"/>
        <v/>
      </c>
      <c r="AE85" s="419"/>
      <c r="AF85" s="414" t="str">
        <f t="shared" si="303"/>
        <v/>
      </c>
      <c r="AG85" s="414" t="str">
        <f t="shared" si="296"/>
        <v/>
      </c>
      <c r="AH85" s="414" t="str">
        <f t="shared" si="296"/>
        <v/>
      </c>
      <c r="AI85" s="414" t="str">
        <f t="shared" si="296"/>
        <v/>
      </c>
      <c r="AJ85" s="414" t="str">
        <f t="shared" si="296"/>
        <v/>
      </c>
      <c r="AK85" s="414" t="str">
        <f t="shared" si="296"/>
        <v/>
      </c>
      <c r="AL85" s="414" t="str">
        <f t="shared" si="296"/>
        <v/>
      </c>
      <c r="AM85" s="414" t="str">
        <f t="shared" si="296"/>
        <v/>
      </c>
      <c r="AN85" s="414" t="str">
        <f t="shared" si="296"/>
        <v/>
      </c>
      <c r="AO85" s="414" t="str">
        <f t="shared" si="296"/>
        <v/>
      </c>
      <c r="AP85" s="414" t="str">
        <f t="shared" si="296"/>
        <v/>
      </c>
      <c r="AQ85" s="554" t="str">
        <f t="shared" si="296"/>
        <v/>
      </c>
      <c r="AR85" s="556"/>
      <c r="AS85" s="414" t="str">
        <f t="shared" si="304"/>
        <v/>
      </c>
      <c r="AT85" s="414" t="str">
        <f t="shared" si="297"/>
        <v/>
      </c>
      <c r="AU85" s="414" t="str">
        <f t="shared" si="297"/>
        <v/>
      </c>
      <c r="AV85" s="414" t="str">
        <f t="shared" si="297"/>
        <v/>
      </c>
      <c r="AW85" s="414" t="str">
        <f t="shared" si="297"/>
        <v/>
      </c>
      <c r="AX85" s="414" t="str">
        <f t="shared" si="297"/>
        <v/>
      </c>
      <c r="AY85" s="414" t="str">
        <f t="shared" si="297"/>
        <v/>
      </c>
      <c r="AZ85" s="414" t="str">
        <f t="shared" si="297"/>
        <v/>
      </c>
      <c r="BA85" s="414" t="str">
        <f t="shared" si="297"/>
        <v/>
      </c>
      <c r="BB85" s="414" t="str">
        <f t="shared" si="297"/>
        <v/>
      </c>
      <c r="BC85" s="414" t="str">
        <f t="shared" si="297"/>
        <v/>
      </c>
      <c r="BD85" s="554" t="str">
        <f t="shared" si="297"/>
        <v/>
      </c>
      <c r="BE85" s="556"/>
      <c r="BF85" s="414" t="str">
        <f t="shared" si="305"/>
        <v/>
      </c>
      <c r="BG85" s="414" t="str">
        <f t="shared" si="298"/>
        <v/>
      </c>
      <c r="BH85" s="414" t="str">
        <f t="shared" si="298"/>
        <v/>
      </c>
      <c r="BI85" s="414" t="str">
        <f t="shared" si="298"/>
        <v/>
      </c>
      <c r="BJ85" s="414" t="str">
        <f t="shared" si="298"/>
        <v/>
      </c>
      <c r="BK85" s="414" t="str">
        <f t="shared" si="298"/>
        <v/>
      </c>
      <c r="BL85" s="414" t="str">
        <f t="shared" si="298"/>
        <v/>
      </c>
      <c r="BM85" s="414" t="str">
        <f t="shared" si="298"/>
        <v/>
      </c>
      <c r="BN85" s="414" t="str">
        <f t="shared" si="298"/>
        <v/>
      </c>
      <c r="BO85" s="414" t="str">
        <f t="shared" si="298"/>
        <v/>
      </c>
      <c r="BP85" s="414" t="str">
        <f t="shared" si="298"/>
        <v/>
      </c>
      <c r="BQ85" s="554" t="str">
        <f t="shared" si="298"/>
        <v/>
      </c>
      <c r="BR85" s="556"/>
      <c r="BS85" s="414" t="str">
        <f t="shared" si="306"/>
        <v/>
      </c>
      <c r="BT85" s="414" t="str">
        <f t="shared" si="299"/>
        <v/>
      </c>
      <c r="BU85" s="414" t="str">
        <f t="shared" si="299"/>
        <v/>
      </c>
      <c r="BV85" s="414" t="str">
        <f t="shared" si="299"/>
        <v/>
      </c>
      <c r="BW85" s="414" t="str">
        <f t="shared" si="299"/>
        <v/>
      </c>
      <c r="BX85" s="414" t="str">
        <f t="shared" si="299"/>
        <v/>
      </c>
      <c r="BY85" s="414" t="str">
        <f t="shared" si="299"/>
        <v/>
      </c>
      <c r="BZ85" s="414" t="str">
        <f t="shared" si="299"/>
        <v/>
      </c>
      <c r="CA85" s="414" t="str">
        <f t="shared" si="299"/>
        <v/>
      </c>
      <c r="CB85" s="414" t="str">
        <f t="shared" si="299"/>
        <v/>
      </c>
      <c r="CC85" s="414" t="str">
        <f t="shared" si="299"/>
        <v/>
      </c>
      <c r="CD85" s="554" t="str">
        <f t="shared" si="299"/>
        <v/>
      </c>
      <c r="CE85" s="556"/>
      <c r="CF85" s="414" t="str">
        <f t="shared" si="307"/>
        <v/>
      </c>
      <c r="CG85" s="414" t="str">
        <f t="shared" si="300"/>
        <v/>
      </c>
      <c r="CH85" s="414" t="str">
        <f t="shared" si="300"/>
        <v/>
      </c>
      <c r="CI85" s="414" t="str">
        <f t="shared" si="300"/>
        <v/>
      </c>
      <c r="CJ85" s="414" t="str">
        <f t="shared" si="300"/>
        <v/>
      </c>
      <c r="CK85" s="414" t="str">
        <f t="shared" si="300"/>
        <v/>
      </c>
      <c r="CL85" s="414" t="str">
        <f t="shared" si="300"/>
        <v/>
      </c>
      <c r="CM85" s="414" t="str">
        <f t="shared" si="300"/>
        <v/>
      </c>
      <c r="CN85" s="414" t="str">
        <f t="shared" si="300"/>
        <v/>
      </c>
      <c r="CO85" s="414" t="str">
        <f t="shared" si="300"/>
        <v/>
      </c>
      <c r="CP85" s="414" t="str">
        <f t="shared" si="300"/>
        <v/>
      </c>
      <c r="CQ85" s="554" t="str">
        <f t="shared" si="300"/>
        <v/>
      </c>
      <c r="CR85" s="556"/>
    </row>
    <row r="86" spans="1:96" ht="16">
      <c r="A86" s="224"/>
      <c r="B86" s="232"/>
      <c r="C86" s="233"/>
      <c r="D86" s="234"/>
      <c r="E86" s="52"/>
      <c r="F86" s="585" t="str">
        <f t="shared" si="301"/>
        <v/>
      </c>
      <c r="G86" s="414" t="str">
        <f t="shared" si="294"/>
        <v/>
      </c>
      <c r="H86" s="414" t="str">
        <f t="shared" si="294"/>
        <v/>
      </c>
      <c r="I86" s="414" t="str">
        <f t="shared" si="294"/>
        <v/>
      </c>
      <c r="J86" s="414" t="str">
        <f t="shared" si="294"/>
        <v/>
      </c>
      <c r="K86" s="414" t="str">
        <f t="shared" si="294"/>
        <v/>
      </c>
      <c r="L86" s="414" t="str">
        <f t="shared" si="294"/>
        <v/>
      </c>
      <c r="M86" s="414" t="str">
        <f t="shared" si="294"/>
        <v/>
      </c>
      <c r="N86" s="414" t="str">
        <f t="shared" si="294"/>
        <v/>
      </c>
      <c r="O86" s="414" t="str">
        <f t="shared" si="294"/>
        <v/>
      </c>
      <c r="P86" s="414" t="str">
        <f t="shared" si="294"/>
        <v/>
      </c>
      <c r="Q86" s="419" t="str">
        <f t="shared" si="294"/>
        <v/>
      </c>
      <c r="R86" s="411"/>
      <c r="S86" s="414" t="str">
        <f t="shared" si="302"/>
        <v/>
      </c>
      <c r="T86" s="414" t="str">
        <f t="shared" si="295"/>
        <v/>
      </c>
      <c r="U86" s="414" t="str">
        <f t="shared" si="295"/>
        <v/>
      </c>
      <c r="V86" s="414" t="str">
        <f t="shared" si="295"/>
        <v/>
      </c>
      <c r="W86" s="414" t="str">
        <f t="shared" si="295"/>
        <v/>
      </c>
      <c r="X86" s="414" t="str">
        <f t="shared" si="295"/>
        <v/>
      </c>
      <c r="Y86" s="414" t="str">
        <f t="shared" si="295"/>
        <v/>
      </c>
      <c r="Z86" s="414" t="str">
        <f t="shared" si="295"/>
        <v/>
      </c>
      <c r="AA86" s="414" t="str">
        <f t="shared" si="295"/>
        <v/>
      </c>
      <c r="AB86" s="414" t="str">
        <f t="shared" si="295"/>
        <v/>
      </c>
      <c r="AC86" s="414" t="str">
        <f t="shared" si="295"/>
        <v/>
      </c>
      <c r="AD86" s="419" t="str">
        <f t="shared" si="295"/>
        <v/>
      </c>
      <c r="AE86" s="419"/>
      <c r="AF86" s="414" t="str">
        <f t="shared" si="303"/>
        <v/>
      </c>
      <c r="AG86" s="414" t="str">
        <f t="shared" si="296"/>
        <v/>
      </c>
      <c r="AH86" s="414" t="str">
        <f t="shared" si="296"/>
        <v/>
      </c>
      <c r="AI86" s="414" t="str">
        <f t="shared" si="296"/>
        <v/>
      </c>
      <c r="AJ86" s="414" t="str">
        <f t="shared" si="296"/>
        <v/>
      </c>
      <c r="AK86" s="414" t="str">
        <f t="shared" si="296"/>
        <v/>
      </c>
      <c r="AL86" s="414" t="str">
        <f t="shared" si="296"/>
        <v/>
      </c>
      <c r="AM86" s="414" t="str">
        <f t="shared" si="296"/>
        <v/>
      </c>
      <c r="AN86" s="414" t="str">
        <f t="shared" si="296"/>
        <v/>
      </c>
      <c r="AO86" s="414" t="str">
        <f t="shared" si="296"/>
        <v/>
      </c>
      <c r="AP86" s="414" t="str">
        <f t="shared" si="296"/>
        <v/>
      </c>
      <c r="AQ86" s="554" t="str">
        <f t="shared" si="296"/>
        <v/>
      </c>
      <c r="AR86" s="556"/>
      <c r="AS86" s="414" t="str">
        <f t="shared" si="304"/>
        <v/>
      </c>
      <c r="AT86" s="414" t="str">
        <f t="shared" si="297"/>
        <v/>
      </c>
      <c r="AU86" s="414" t="str">
        <f t="shared" si="297"/>
        <v/>
      </c>
      <c r="AV86" s="414" t="str">
        <f t="shared" si="297"/>
        <v/>
      </c>
      <c r="AW86" s="414" t="str">
        <f t="shared" si="297"/>
        <v/>
      </c>
      <c r="AX86" s="414" t="str">
        <f t="shared" si="297"/>
        <v/>
      </c>
      <c r="AY86" s="414" t="str">
        <f t="shared" si="297"/>
        <v/>
      </c>
      <c r="AZ86" s="414" t="str">
        <f t="shared" si="297"/>
        <v/>
      </c>
      <c r="BA86" s="414" t="str">
        <f t="shared" si="297"/>
        <v/>
      </c>
      <c r="BB86" s="414" t="str">
        <f t="shared" si="297"/>
        <v/>
      </c>
      <c r="BC86" s="414" t="str">
        <f t="shared" si="297"/>
        <v/>
      </c>
      <c r="BD86" s="554" t="str">
        <f t="shared" si="297"/>
        <v/>
      </c>
      <c r="BE86" s="556"/>
      <c r="BF86" s="414" t="str">
        <f t="shared" si="305"/>
        <v/>
      </c>
      <c r="BG86" s="414" t="str">
        <f t="shared" si="298"/>
        <v/>
      </c>
      <c r="BH86" s="414" t="str">
        <f t="shared" si="298"/>
        <v/>
      </c>
      <c r="BI86" s="414" t="str">
        <f t="shared" si="298"/>
        <v/>
      </c>
      <c r="BJ86" s="414" t="str">
        <f t="shared" si="298"/>
        <v/>
      </c>
      <c r="BK86" s="414" t="str">
        <f t="shared" si="298"/>
        <v/>
      </c>
      <c r="BL86" s="414" t="str">
        <f t="shared" si="298"/>
        <v/>
      </c>
      <c r="BM86" s="414" t="str">
        <f t="shared" si="298"/>
        <v/>
      </c>
      <c r="BN86" s="414" t="str">
        <f t="shared" si="298"/>
        <v/>
      </c>
      <c r="BO86" s="414" t="str">
        <f t="shared" si="298"/>
        <v/>
      </c>
      <c r="BP86" s="414" t="str">
        <f t="shared" si="298"/>
        <v/>
      </c>
      <c r="BQ86" s="554" t="str">
        <f t="shared" si="298"/>
        <v/>
      </c>
      <c r="BR86" s="556"/>
      <c r="BS86" s="414" t="str">
        <f t="shared" si="306"/>
        <v/>
      </c>
      <c r="BT86" s="414" t="str">
        <f t="shared" si="299"/>
        <v/>
      </c>
      <c r="BU86" s="414" t="str">
        <f t="shared" si="299"/>
        <v/>
      </c>
      <c r="BV86" s="414" t="str">
        <f t="shared" si="299"/>
        <v/>
      </c>
      <c r="BW86" s="414" t="str">
        <f t="shared" si="299"/>
        <v/>
      </c>
      <c r="BX86" s="414" t="str">
        <f t="shared" si="299"/>
        <v/>
      </c>
      <c r="BY86" s="414" t="str">
        <f t="shared" si="299"/>
        <v/>
      </c>
      <c r="BZ86" s="414" t="str">
        <f t="shared" si="299"/>
        <v/>
      </c>
      <c r="CA86" s="414" t="str">
        <f t="shared" si="299"/>
        <v/>
      </c>
      <c r="CB86" s="414" t="str">
        <f t="shared" si="299"/>
        <v/>
      </c>
      <c r="CC86" s="414" t="str">
        <f t="shared" si="299"/>
        <v/>
      </c>
      <c r="CD86" s="554" t="str">
        <f t="shared" si="299"/>
        <v/>
      </c>
      <c r="CE86" s="556"/>
      <c r="CF86" s="414" t="str">
        <f t="shared" si="307"/>
        <v/>
      </c>
      <c r="CG86" s="414" t="str">
        <f t="shared" si="300"/>
        <v/>
      </c>
      <c r="CH86" s="414" t="str">
        <f t="shared" si="300"/>
        <v/>
      </c>
      <c r="CI86" s="414" t="str">
        <f t="shared" si="300"/>
        <v/>
      </c>
      <c r="CJ86" s="414" t="str">
        <f t="shared" si="300"/>
        <v/>
      </c>
      <c r="CK86" s="414" t="str">
        <f t="shared" si="300"/>
        <v/>
      </c>
      <c r="CL86" s="414" t="str">
        <f t="shared" si="300"/>
        <v/>
      </c>
      <c r="CM86" s="414" t="str">
        <f t="shared" si="300"/>
        <v/>
      </c>
      <c r="CN86" s="414" t="str">
        <f t="shared" si="300"/>
        <v/>
      </c>
      <c r="CO86" s="414" t="str">
        <f t="shared" si="300"/>
        <v/>
      </c>
      <c r="CP86" s="414" t="str">
        <f t="shared" si="300"/>
        <v/>
      </c>
      <c r="CQ86" s="554" t="str">
        <f t="shared" si="300"/>
        <v/>
      </c>
      <c r="CR86" s="556"/>
    </row>
    <row r="87" spans="1:96" s="19" customFormat="1" ht="16">
      <c r="A87" s="235"/>
      <c r="B87" s="236"/>
      <c r="C87" s="19" t="s">
        <v>131</v>
      </c>
      <c r="D87" s="237"/>
      <c r="F87" s="590">
        <f>SUM(F81:F86)</f>
        <v>0</v>
      </c>
      <c r="G87" s="416">
        <f t="shared" ref="G87:Q87" si="308">SUM(G81:G86)</f>
        <v>0</v>
      </c>
      <c r="H87" s="416">
        <f t="shared" si="308"/>
        <v>0</v>
      </c>
      <c r="I87" s="416">
        <f t="shared" si="308"/>
        <v>0</v>
      </c>
      <c r="J87" s="416">
        <f t="shared" si="308"/>
        <v>0</v>
      </c>
      <c r="K87" s="416">
        <f t="shared" si="308"/>
        <v>0</v>
      </c>
      <c r="L87" s="416">
        <f t="shared" si="308"/>
        <v>0</v>
      </c>
      <c r="M87" s="416">
        <f t="shared" si="308"/>
        <v>0</v>
      </c>
      <c r="N87" s="416">
        <f t="shared" si="308"/>
        <v>0</v>
      </c>
      <c r="O87" s="416">
        <f t="shared" si="308"/>
        <v>0</v>
      </c>
      <c r="P87" s="416">
        <f t="shared" si="308"/>
        <v>0</v>
      </c>
      <c r="Q87" s="416">
        <f t="shared" si="308"/>
        <v>0</v>
      </c>
      <c r="R87" s="422">
        <f t="shared" ref="R87" si="309">(Q87+P87+O87+N87+M87+L87+K87+J87+I87+H87+G87+F87)/12</f>
        <v>0</v>
      </c>
      <c r="S87" s="421">
        <f>SUM(S81:S86)</f>
        <v>0</v>
      </c>
      <c r="T87" s="421">
        <f t="shared" ref="T87:AD87" si="310">SUM(T81:T86)</f>
        <v>0</v>
      </c>
      <c r="U87" s="421">
        <f t="shared" si="310"/>
        <v>0</v>
      </c>
      <c r="V87" s="421">
        <f t="shared" si="310"/>
        <v>0</v>
      </c>
      <c r="W87" s="421">
        <f t="shared" si="310"/>
        <v>0</v>
      </c>
      <c r="X87" s="421">
        <f t="shared" si="310"/>
        <v>0</v>
      </c>
      <c r="Y87" s="421">
        <f t="shared" si="310"/>
        <v>0</v>
      </c>
      <c r="Z87" s="421">
        <f t="shared" si="310"/>
        <v>0</v>
      </c>
      <c r="AA87" s="421">
        <f t="shared" si="310"/>
        <v>0</v>
      </c>
      <c r="AB87" s="421">
        <f t="shared" si="310"/>
        <v>0</v>
      </c>
      <c r="AC87" s="421">
        <f t="shared" si="310"/>
        <v>0</v>
      </c>
      <c r="AD87" s="603">
        <f t="shared" si="310"/>
        <v>0</v>
      </c>
      <c r="AE87" s="604">
        <f t="shared" ref="AE87" si="311">(AD87+AC87+AB87+AA87+Z87+Y87+X87+W87+V87+U87+T87+S87)/12</f>
        <v>0</v>
      </c>
      <c r="AF87" s="608">
        <f>SUM(AF81:AF86)</f>
        <v>0</v>
      </c>
      <c r="AG87" s="421">
        <f t="shared" ref="AG87" si="312">SUM(AG81:AG86)</f>
        <v>0</v>
      </c>
      <c r="AH87" s="421">
        <f t="shared" ref="AH87" si="313">SUM(AH81:AH86)</f>
        <v>0</v>
      </c>
      <c r="AI87" s="421">
        <f t="shared" ref="AI87" si="314">SUM(AI81:AI86)</f>
        <v>0</v>
      </c>
      <c r="AJ87" s="421">
        <f t="shared" ref="AJ87" si="315">SUM(AJ81:AJ86)</f>
        <v>0</v>
      </c>
      <c r="AK87" s="421">
        <f t="shared" ref="AK87" si="316">SUM(AK81:AK86)</f>
        <v>0</v>
      </c>
      <c r="AL87" s="421">
        <f t="shared" ref="AL87" si="317">SUM(AL81:AL86)</f>
        <v>0</v>
      </c>
      <c r="AM87" s="421">
        <f t="shared" ref="AM87" si="318">SUM(AM81:AM86)</f>
        <v>0</v>
      </c>
      <c r="AN87" s="421">
        <f t="shared" ref="AN87" si="319">SUM(AN81:AN86)</f>
        <v>0</v>
      </c>
      <c r="AO87" s="421">
        <f t="shared" ref="AO87" si="320">SUM(AO81:AO86)</f>
        <v>0</v>
      </c>
      <c r="AP87" s="421">
        <f t="shared" ref="AP87" si="321">SUM(AP81:AP86)</f>
        <v>0</v>
      </c>
      <c r="AQ87" s="603">
        <f t="shared" ref="AQ87" si="322">SUM(AQ81:AQ86)</f>
        <v>0</v>
      </c>
      <c r="AR87" s="604">
        <f t="shared" ref="AR87" si="323">(AQ87+AP87+AO87+AN87+AM87+AL87+AK87+AJ87+AI87+AH87+AG87+AF87)/12</f>
        <v>0</v>
      </c>
      <c r="AS87" s="421">
        <f>SUM(AS81:AS86)</f>
        <v>0</v>
      </c>
      <c r="AT87" s="421">
        <f t="shared" ref="AT87" si="324">SUM(AT81:AT86)</f>
        <v>0</v>
      </c>
      <c r="AU87" s="421">
        <f t="shared" ref="AU87" si="325">SUM(AU81:AU86)</f>
        <v>0</v>
      </c>
      <c r="AV87" s="421">
        <f t="shared" ref="AV87" si="326">SUM(AV81:AV86)</f>
        <v>0</v>
      </c>
      <c r="AW87" s="421">
        <f t="shared" ref="AW87" si="327">SUM(AW81:AW86)</f>
        <v>0</v>
      </c>
      <c r="AX87" s="421">
        <f t="shared" ref="AX87" si="328">SUM(AX81:AX86)</f>
        <v>0</v>
      </c>
      <c r="AY87" s="421">
        <f t="shared" ref="AY87" si="329">SUM(AY81:AY86)</f>
        <v>0</v>
      </c>
      <c r="AZ87" s="421">
        <f t="shared" ref="AZ87" si="330">SUM(AZ81:AZ86)</f>
        <v>0</v>
      </c>
      <c r="BA87" s="421">
        <f t="shared" ref="BA87" si="331">SUM(BA81:BA86)</f>
        <v>0</v>
      </c>
      <c r="BB87" s="421">
        <f t="shared" ref="BB87" si="332">SUM(BB81:BB86)</f>
        <v>0</v>
      </c>
      <c r="BC87" s="421">
        <f t="shared" ref="BC87" si="333">SUM(BC81:BC86)</f>
        <v>0</v>
      </c>
      <c r="BD87" s="603">
        <f t="shared" ref="BD87" si="334">SUM(BD81:BD86)</f>
        <v>0</v>
      </c>
      <c r="BE87" s="604">
        <f t="shared" ref="BE87" si="335">(BD87+BC87+BB87+BA87+AZ87+AY87+AX87+AW87+AV87+AU87+AT87+AS87)/12</f>
        <v>0</v>
      </c>
      <c r="BF87" s="421">
        <f>SUM(BF81:BF86)</f>
        <v>0</v>
      </c>
      <c r="BG87" s="421">
        <f t="shared" ref="BG87" si="336">SUM(BG81:BG86)</f>
        <v>0</v>
      </c>
      <c r="BH87" s="421">
        <f t="shared" ref="BH87" si="337">SUM(BH81:BH86)</f>
        <v>0</v>
      </c>
      <c r="BI87" s="421">
        <f t="shared" ref="BI87" si="338">SUM(BI81:BI86)</f>
        <v>0</v>
      </c>
      <c r="BJ87" s="421">
        <f t="shared" ref="BJ87" si="339">SUM(BJ81:BJ86)</f>
        <v>0</v>
      </c>
      <c r="BK87" s="421">
        <f t="shared" ref="BK87" si="340">SUM(BK81:BK86)</f>
        <v>0</v>
      </c>
      <c r="BL87" s="421">
        <f t="shared" ref="BL87" si="341">SUM(BL81:BL86)</f>
        <v>0</v>
      </c>
      <c r="BM87" s="421">
        <f t="shared" ref="BM87" si="342">SUM(BM81:BM86)</f>
        <v>0</v>
      </c>
      <c r="BN87" s="421">
        <f t="shared" ref="BN87" si="343">SUM(BN81:BN86)</f>
        <v>0</v>
      </c>
      <c r="BO87" s="421">
        <f t="shared" ref="BO87" si="344">SUM(BO81:BO86)</f>
        <v>0</v>
      </c>
      <c r="BP87" s="421">
        <f t="shared" ref="BP87" si="345">SUM(BP81:BP86)</f>
        <v>0</v>
      </c>
      <c r="BQ87" s="603">
        <f t="shared" ref="BQ87" si="346">SUM(BQ81:BQ86)</f>
        <v>0</v>
      </c>
      <c r="BR87" s="604">
        <f t="shared" ref="BR87" si="347">(BQ87+BP87+BO87+BN87+BM87+BL87+BK87+BJ87+BI87+BH87+BG87+BF87)/12</f>
        <v>0</v>
      </c>
      <c r="BS87" s="421">
        <f>SUM(BS81:BS86)</f>
        <v>0</v>
      </c>
      <c r="BT87" s="421">
        <f t="shared" ref="BT87" si="348">SUM(BT81:BT86)</f>
        <v>0</v>
      </c>
      <c r="BU87" s="421">
        <f t="shared" ref="BU87" si="349">SUM(BU81:BU86)</f>
        <v>0</v>
      </c>
      <c r="BV87" s="421">
        <f t="shared" ref="BV87" si="350">SUM(BV81:BV86)</f>
        <v>0</v>
      </c>
      <c r="BW87" s="421">
        <f t="shared" ref="BW87" si="351">SUM(BW81:BW86)</f>
        <v>0</v>
      </c>
      <c r="BX87" s="421">
        <f t="shared" ref="BX87" si="352">SUM(BX81:BX86)</f>
        <v>0</v>
      </c>
      <c r="BY87" s="421">
        <f t="shared" ref="BY87" si="353">SUM(BY81:BY86)</f>
        <v>0</v>
      </c>
      <c r="BZ87" s="421">
        <f t="shared" ref="BZ87" si="354">SUM(BZ81:BZ86)</f>
        <v>0</v>
      </c>
      <c r="CA87" s="421">
        <f t="shared" ref="CA87" si="355">SUM(CA81:CA86)</f>
        <v>0</v>
      </c>
      <c r="CB87" s="421">
        <f t="shared" ref="CB87" si="356">SUM(CB81:CB86)</f>
        <v>0</v>
      </c>
      <c r="CC87" s="421">
        <f t="shared" ref="CC87" si="357">SUM(CC81:CC86)</f>
        <v>0</v>
      </c>
      <c r="CD87" s="603">
        <f t="shared" ref="CD87" si="358">SUM(CD81:CD86)</f>
        <v>0</v>
      </c>
      <c r="CE87" s="604">
        <f t="shared" ref="CE87" si="359">(CD87+CC87+CB87+CA87+BZ87+BY87+BX87+BW87+BV87+BU87+BT87+BS87)/12</f>
        <v>0</v>
      </c>
      <c r="CF87" s="421">
        <f>SUM(CF81:CF86)</f>
        <v>0</v>
      </c>
      <c r="CG87" s="421">
        <f t="shared" ref="CG87" si="360">SUM(CG81:CG86)</f>
        <v>0</v>
      </c>
      <c r="CH87" s="421">
        <f t="shared" ref="CH87" si="361">SUM(CH81:CH86)</f>
        <v>0</v>
      </c>
      <c r="CI87" s="421">
        <f t="shared" ref="CI87" si="362">SUM(CI81:CI86)</f>
        <v>0</v>
      </c>
      <c r="CJ87" s="421">
        <f t="shared" ref="CJ87" si="363">SUM(CJ81:CJ86)</f>
        <v>0</v>
      </c>
      <c r="CK87" s="421">
        <f t="shared" ref="CK87" si="364">SUM(CK81:CK86)</f>
        <v>0</v>
      </c>
      <c r="CL87" s="421">
        <f t="shared" ref="CL87" si="365">SUM(CL81:CL86)</f>
        <v>0</v>
      </c>
      <c r="CM87" s="421">
        <f t="shared" ref="CM87" si="366">SUM(CM81:CM86)</f>
        <v>0</v>
      </c>
      <c r="CN87" s="421">
        <f t="shared" ref="CN87" si="367">SUM(CN81:CN86)</f>
        <v>0</v>
      </c>
      <c r="CO87" s="421">
        <f t="shared" ref="CO87" si="368">SUM(CO81:CO86)</f>
        <v>0</v>
      </c>
      <c r="CP87" s="421">
        <f t="shared" ref="CP87" si="369">SUM(CP81:CP86)</f>
        <v>0</v>
      </c>
      <c r="CQ87" s="603">
        <f t="shared" ref="CQ87" si="370">SUM(CQ81:CQ86)</f>
        <v>0</v>
      </c>
      <c r="CR87" s="604">
        <f t="shared" ref="CR87" si="371">(CQ87+CP87+CO87+CN87+CM87+CL87+CK87+CJ87+CI87+CH87+CG87+CF87)/12</f>
        <v>0</v>
      </c>
    </row>
    <row r="88" spans="1:96" s="154" customFormat="1" ht="16">
      <c r="A88" s="637" t="s">
        <v>44</v>
      </c>
      <c r="C88" s="154" t="s">
        <v>241</v>
      </c>
      <c r="D88" s="243"/>
      <c r="F88" s="587"/>
      <c r="G88" s="158"/>
      <c r="H88" s="158"/>
      <c r="I88" s="158"/>
      <c r="J88" s="158"/>
      <c r="K88" s="158"/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245"/>
      <c r="S88" s="244"/>
      <c r="T88" s="244"/>
      <c r="U88" s="244"/>
      <c r="V88" s="244"/>
      <c r="W88" s="244"/>
      <c r="X88" s="244"/>
      <c r="Y88" s="244">
        <v>0</v>
      </c>
      <c r="Z88" s="244">
        <v>0</v>
      </c>
      <c r="AA88" s="244">
        <v>0</v>
      </c>
      <c r="AB88" s="244">
        <v>0</v>
      </c>
      <c r="AC88" s="244">
        <v>0</v>
      </c>
      <c r="AD88" s="607">
        <v>0</v>
      </c>
      <c r="AE88" s="610"/>
      <c r="AF88" s="609">
        <v>0</v>
      </c>
      <c r="AG88" s="244">
        <v>1</v>
      </c>
      <c r="AH88" s="244">
        <v>1</v>
      </c>
      <c r="AI88" s="244">
        <v>2</v>
      </c>
      <c r="AJ88" s="244">
        <v>2</v>
      </c>
      <c r="AK88" s="244">
        <v>2</v>
      </c>
      <c r="AL88" s="244">
        <v>2</v>
      </c>
      <c r="AM88" s="244">
        <v>2</v>
      </c>
      <c r="AN88" s="244">
        <v>2</v>
      </c>
      <c r="AO88" s="244">
        <v>2</v>
      </c>
      <c r="AP88" s="244">
        <v>2</v>
      </c>
      <c r="AQ88" s="607">
        <v>2</v>
      </c>
      <c r="AR88" s="610"/>
      <c r="AS88" s="244">
        <v>2</v>
      </c>
      <c r="AT88" s="244">
        <v>2</v>
      </c>
      <c r="AU88" s="244">
        <v>2</v>
      </c>
      <c r="AV88" s="244">
        <v>2</v>
      </c>
      <c r="AW88" s="244">
        <v>2</v>
      </c>
      <c r="AX88" s="244">
        <v>3</v>
      </c>
      <c r="AY88" s="244">
        <v>3</v>
      </c>
      <c r="AZ88" s="244">
        <v>3</v>
      </c>
      <c r="BA88" s="244">
        <v>3</v>
      </c>
      <c r="BB88" s="244">
        <v>5</v>
      </c>
      <c r="BC88" s="244">
        <v>3</v>
      </c>
      <c r="BD88" s="607">
        <v>3</v>
      </c>
      <c r="BE88" s="610"/>
      <c r="BF88" s="244">
        <v>3</v>
      </c>
      <c r="BG88" s="244">
        <v>3</v>
      </c>
      <c r="BH88" s="244">
        <v>3</v>
      </c>
      <c r="BI88" s="244">
        <v>3</v>
      </c>
      <c r="BJ88" s="244">
        <v>3</v>
      </c>
      <c r="BK88" s="244">
        <v>3</v>
      </c>
      <c r="BL88" s="244">
        <v>3</v>
      </c>
      <c r="BM88" s="244">
        <v>3</v>
      </c>
      <c r="BN88" s="244">
        <v>3</v>
      </c>
      <c r="BO88" s="244">
        <v>3</v>
      </c>
      <c r="BP88" s="244">
        <v>3</v>
      </c>
      <c r="BQ88" s="607">
        <v>3</v>
      </c>
      <c r="BR88" s="610"/>
      <c r="BS88" s="244">
        <v>4</v>
      </c>
      <c r="BT88" s="244">
        <v>4</v>
      </c>
      <c r="BU88" s="244">
        <v>4</v>
      </c>
      <c r="BV88" s="244">
        <v>4</v>
      </c>
      <c r="BW88" s="244">
        <v>4</v>
      </c>
      <c r="BX88" s="244">
        <v>4</v>
      </c>
      <c r="BY88" s="244">
        <v>4</v>
      </c>
      <c r="BZ88" s="244">
        <v>4</v>
      </c>
      <c r="CA88" s="244">
        <v>4</v>
      </c>
      <c r="CB88" s="244">
        <v>4</v>
      </c>
      <c r="CC88" s="244">
        <v>4</v>
      </c>
      <c r="CD88" s="607">
        <v>4</v>
      </c>
      <c r="CE88" s="610"/>
      <c r="CF88" s="244">
        <v>4</v>
      </c>
      <c r="CG88" s="244">
        <v>4</v>
      </c>
      <c r="CH88" s="244">
        <v>4</v>
      </c>
      <c r="CI88" s="244">
        <v>4</v>
      </c>
      <c r="CJ88" s="244">
        <v>4</v>
      </c>
      <c r="CK88" s="244">
        <v>4</v>
      </c>
      <c r="CL88" s="244">
        <v>4</v>
      </c>
      <c r="CM88" s="244">
        <v>4</v>
      </c>
      <c r="CN88" s="244">
        <v>4</v>
      </c>
      <c r="CO88" s="244">
        <v>4</v>
      </c>
      <c r="CP88" s="244">
        <v>4</v>
      </c>
      <c r="CQ88" s="607">
        <v>4</v>
      </c>
      <c r="CR88" s="610"/>
    </row>
    <row r="89" spans="1:96" ht="16">
      <c r="A89" s="108"/>
      <c r="C89" s="52" t="s">
        <v>47</v>
      </c>
      <c r="D89" s="141"/>
      <c r="E89" s="52"/>
      <c r="F89" s="585"/>
      <c r="G89" s="414"/>
      <c r="H89" s="414"/>
      <c r="I89" s="414"/>
      <c r="J89" s="414"/>
      <c r="K89" s="414"/>
      <c r="L89" s="414">
        <v>1000</v>
      </c>
      <c r="M89" s="414">
        <v>1000</v>
      </c>
      <c r="N89" s="414">
        <v>1000</v>
      </c>
      <c r="O89" s="414">
        <v>1000</v>
      </c>
      <c r="P89" s="414">
        <v>1000</v>
      </c>
      <c r="Q89" s="414">
        <v>1000</v>
      </c>
      <c r="R89" s="411"/>
      <c r="S89" s="410"/>
      <c r="T89" s="410"/>
      <c r="U89" s="410"/>
      <c r="V89" s="410"/>
      <c r="W89" s="410"/>
      <c r="X89" s="410"/>
      <c r="Y89" s="410">
        <v>1000</v>
      </c>
      <c r="Z89" s="410">
        <v>1000</v>
      </c>
      <c r="AA89" s="410">
        <v>1000</v>
      </c>
      <c r="AB89" s="410">
        <v>1000</v>
      </c>
      <c r="AC89" s="410">
        <v>1000</v>
      </c>
      <c r="AD89" s="554">
        <v>1000</v>
      </c>
      <c r="AE89" s="556"/>
      <c r="AF89" s="555">
        <v>1000</v>
      </c>
      <c r="AG89" s="410">
        <v>1000</v>
      </c>
      <c r="AH89" s="410">
        <v>1000</v>
      </c>
      <c r="AI89" s="410">
        <v>1000</v>
      </c>
      <c r="AJ89" s="410">
        <v>1000</v>
      </c>
      <c r="AK89" s="410">
        <v>1000</v>
      </c>
      <c r="AL89" s="410">
        <v>1000</v>
      </c>
      <c r="AM89" s="410">
        <v>1000</v>
      </c>
      <c r="AN89" s="410">
        <v>1000</v>
      </c>
      <c r="AO89" s="410">
        <v>1000</v>
      </c>
      <c r="AP89" s="410">
        <v>1000</v>
      </c>
      <c r="AQ89" s="554">
        <v>1000</v>
      </c>
      <c r="AR89" s="556"/>
      <c r="AS89" s="410">
        <v>1000</v>
      </c>
      <c r="AT89" s="410">
        <v>1000</v>
      </c>
      <c r="AU89" s="410">
        <v>1000</v>
      </c>
      <c r="AV89" s="410">
        <v>1000</v>
      </c>
      <c r="AW89" s="410">
        <v>1000</v>
      </c>
      <c r="AX89" s="410">
        <v>1000</v>
      </c>
      <c r="AY89" s="410">
        <v>1000</v>
      </c>
      <c r="AZ89" s="410">
        <v>1000</v>
      </c>
      <c r="BA89" s="410">
        <v>1000</v>
      </c>
      <c r="BB89" s="410">
        <v>1000</v>
      </c>
      <c r="BC89" s="410">
        <v>1000</v>
      </c>
      <c r="BD89" s="554">
        <v>1000</v>
      </c>
      <c r="BE89" s="556"/>
      <c r="BF89" s="410">
        <v>1000</v>
      </c>
      <c r="BG89" s="410">
        <v>1000</v>
      </c>
      <c r="BH89" s="410">
        <v>1000</v>
      </c>
      <c r="BI89" s="410">
        <v>1000</v>
      </c>
      <c r="BJ89" s="410">
        <v>1000</v>
      </c>
      <c r="BK89" s="410">
        <v>1000</v>
      </c>
      <c r="BL89" s="410">
        <v>1000</v>
      </c>
      <c r="BM89" s="410">
        <v>1000</v>
      </c>
      <c r="BN89" s="410">
        <v>1000</v>
      </c>
      <c r="BO89" s="410">
        <v>1000</v>
      </c>
      <c r="BP89" s="410">
        <v>1000</v>
      </c>
      <c r="BQ89" s="554">
        <v>1000</v>
      </c>
      <c r="BR89" s="556"/>
      <c r="BS89" s="410">
        <v>1000</v>
      </c>
      <c r="BT89" s="410">
        <v>1000</v>
      </c>
      <c r="BU89" s="410">
        <v>1000</v>
      </c>
      <c r="BV89" s="410">
        <v>1000</v>
      </c>
      <c r="BW89" s="410">
        <v>1000</v>
      </c>
      <c r="BX89" s="410">
        <v>1000</v>
      </c>
      <c r="BY89" s="410">
        <v>1000</v>
      </c>
      <c r="BZ89" s="410">
        <v>1000</v>
      </c>
      <c r="CA89" s="410">
        <v>1000</v>
      </c>
      <c r="CB89" s="410">
        <v>1000</v>
      </c>
      <c r="CC89" s="410">
        <v>1000</v>
      </c>
      <c r="CD89" s="554">
        <v>1000</v>
      </c>
      <c r="CE89" s="556"/>
      <c r="CF89" s="410">
        <v>1000</v>
      </c>
      <c r="CG89" s="410">
        <v>1000</v>
      </c>
      <c r="CH89" s="410">
        <v>1000</v>
      </c>
      <c r="CI89" s="410">
        <v>1000</v>
      </c>
      <c r="CJ89" s="410">
        <v>1000</v>
      </c>
      <c r="CK89" s="410">
        <v>1000</v>
      </c>
      <c r="CL89" s="410">
        <v>1000</v>
      </c>
      <c r="CM89" s="410">
        <v>1000</v>
      </c>
      <c r="CN89" s="410">
        <v>1000</v>
      </c>
      <c r="CO89" s="410">
        <v>1000</v>
      </c>
      <c r="CP89" s="410">
        <v>1000</v>
      </c>
      <c r="CQ89" s="554">
        <v>1000</v>
      </c>
      <c r="CR89" s="556"/>
    </row>
    <row r="90" spans="1:96" s="19" customFormat="1" ht="16">
      <c r="A90" s="139"/>
      <c r="C90" s="19" t="s">
        <v>130</v>
      </c>
      <c r="D90" s="140"/>
      <c r="F90" s="590"/>
      <c r="G90" s="416"/>
      <c r="H90" s="416"/>
      <c r="I90" s="416"/>
      <c r="J90" s="416"/>
      <c r="K90" s="416"/>
      <c r="L90" s="416">
        <f t="shared" ref="L90:Q90" si="372">L88*L89</f>
        <v>0</v>
      </c>
      <c r="M90" s="416">
        <f t="shared" si="372"/>
        <v>0</v>
      </c>
      <c r="N90" s="416">
        <f t="shared" si="372"/>
        <v>0</v>
      </c>
      <c r="O90" s="416">
        <f t="shared" si="372"/>
        <v>0</v>
      </c>
      <c r="P90" s="416">
        <f t="shared" si="372"/>
        <v>0</v>
      </c>
      <c r="Q90" s="416">
        <f t="shared" si="372"/>
        <v>0</v>
      </c>
      <c r="R90" s="422">
        <f>Q90+P90+O90+N90+M90+L90+K90+J90+I90+H90+G90+F90</f>
        <v>0</v>
      </c>
      <c r="S90" s="421"/>
      <c r="T90" s="421"/>
      <c r="U90" s="421"/>
      <c r="V90" s="421"/>
      <c r="W90" s="421"/>
      <c r="X90" s="421"/>
      <c r="Y90" s="421">
        <f t="shared" ref="Y90" si="373">Y88*Y89</f>
        <v>0</v>
      </c>
      <c r="Z90" s="421">
        <f t="shared" ref="Z90" si="374">Z88*Z89</f>
        <v>0</v>
      </c>
      <c r="AA90" s="421">
        <f t="shared" ref="AA90" si="375">AA88*AA89</f>
        <v>0</v>
      </c>
      <c r="AB90" s="421">
        <f t="shared" ref="AB90" si="376">AB88*AB89</f>
        <v>0</v>
      </c>
      <c r="AC90" s="421">
        <f t="shared" ref="AC90" si="377">AC88*AC89</f>
        <v>0</v>
      </c>
      <c r="AD90" s="603">
        <f t="shared" ref="AD90" si="378">AD88*AD89</f>
        <v>0</v>
      </c>
      <c r="AE90" s="604">
        <f>AD90+AC90+AB90+AA90+Z90+Y90+X90+W90+V90+U90+T90+S90</f>
        <v>0</v>
      </c>
      <c r="AF90" s="608">
        <f>AF88*AF89</f>
        <v>0</v>
      </c>
      <c r="AG90" s="421">
        <f t="shared" ref="AG90:AQ90" si="379">AG88*AG89</f>
        <v>1000</v>
      </c>
      <c r="AH90" s="421">
        <f t="shared" si="379"/>
        <v>1000</v>
      </c>
      <c r="AI90" s="421">
        <f t="shared" si="379"/>
        <v>2000</v>
      </c>
      <c r="AJ90" s="421">
        <f t="shared" si="379"/>
        <v>2000</v>
      </c>
      <c r="AK90" s="421">
        <f t="shared" si="379"/>
        <v>2000</v>
      </c>
      <c r="AL90" s="421">
        <f t="shared" si="379"/>
        <v>2000</v>
      </c>
      <c r="AM90" s="421">
        <f t="shared" si="379"/>
        <v>2000</v>
      </c>
      <c r="AN90" s="421">
        <f t="shared" si="379"/>
        <v>2000</v>
      </c>
      <c r="AO90" s="421">
        <f t="shared" si="379"/>
        <v>2000</v>
      </c>
      <c r="AP90" s="421">
        <f t="shared" si="379"/>
        <v>2000</v>
      </c>
      <c r="AQ90" s="603">
        <f t="shared" si="379"/>
        <v>2000</v>
      </c>
      <c r="AR90" s="604">
        <f>AQ90+AP90+AO90+AN90+AM90+AL90+AK90+AJ90+AI90+AH90+AG90+AF90</f>
        <v>20000</v>
      </c>
      <c r="AS90" s="421">
        <f>AS88*AS89</f>
        <v>2000</v>
      </c>
      <c r="AT90" s="421">
        <f t="shared" ref="AT90:BD90" si="380">AT88*AT89</f>
        <v>2000</v>
      </c>
      <c r="AU90" s="421">
        <f t="shared" si="380"/>
        <v>2000</v>
      </c>
      <c r="AV90" s="421">
        <f t="shared" si="380"/>
        <v>2000</v>
      </c>
      <c r="AW90" s="421">
        <f t="shared" si="380"/>
        <v>2000</v>
      </c>
      <c r="AX90" s="421">
        <f t="shared" si="380"/>
        <v>3000</v>
      </c>
      <c r="AY90" s="421">
        <f t="shared" si="380"/>
        <v>3000</v>
      </c>
      <c r="AZ90" s="421">
        <f t="shared" si="380"/>
        <v>3000</v>
      </c>
      <c r="BA90" s="421">
        <f t="shared" si="380"/>
        <v>3000</v>
      </c>
      <c r="BB90" s="421">
        <f t="shared" si="380"/>
        <v>5000</v>
      </c>
      <c r="BC90" s="421">
        <f t="shared" si="380"/>
        <v>3000</v>
      </c>
      <c r="BD90" s="603">
        <f t="shared" si="380"/>
        <v>3000</v>
      </c>
      <c r="BE90" s="604">
        <f>BD90+BC90+BB90+BA90+AZ90+AY90+AX90+AW90+AV90+AU90+AT90+AS90</f>
        <v>33000</v>
      </c>
      <c r="BF90" s="421">
        <f>BF88*BF89</f>
        <v>3000</v>
      </c>
      <c r="BG90" s="421">
        <f t="shared" ref="BG90:BQ90" si="381">BG88*BG89</f>
        <v>3000</v>
      </c>
      <c r="BH90" s="421">
        <f t="shared" si="381"/>
        <v>3000</v>
      </c>
      <c r="BI90" s="421">
        <f t="shared" si="381"/>
        <v>3000</v>
      </c>
      <c r="BJ90" s="421">
        <f t="shared" si="381"/>
        <v>3000</v>
      </c>
      <c r="BK90" s="421">
        <f t="shared" si="381"/>
        <v>3000</v>
      </c>
      <c r="BL90" s="421">
        <f t="shared" si="381"/>
        <v>3000</v>
      </c>
      <c r="BM90" s="421">
        <f t="shared" si="381"/>
        <v>3000</v>
      </c>
      <c r="BN90" s="421">
        <f t="shared" si="381"/>
        <v>3000</v>
      </c>
      <c r="BO90" s="421">
        <f t="shared" si="381"/>
        <v>3000</v>
      </c>
      <c r="BP90" s="421">
        <f t="shared" si="381"/>
        <v>3000</v>
      </c>
      <c r="BQ90" s="603">
        <f t="shared" si="381"/>
        <v>3000</v>
      </c>
      <c r="BR90" s="604">
        <f>BQ90+BP90+BO90+BN90+BM90+BL90+BK90+BJ90+BI90+BH90+BG90+BF90</f>
        <v>36000</v>
      </c>
      <c r="BS90" s="421">
        <f>BS88*BS89</f>
        <v>4000</v>
      </c>
      <c r="BT90" s="421">
        <f t="shared" ref="BT90:CD90" si="382">BT88*BT89</f>
        <v>4000</v>
      </c>
      <c r="BU90" s="421">
        <f t="shared" si="382"/>
        <v>4000</v>
      </c>
      <c r="BV90" s="421">
        <f t="shared" si="382"/>
        <v>4000</v>
      </c>
      <c r="BW90" s="421">
        <f t="shared" si="382"/>
        <v>4000</v>
      </c>
      <c r="BX90" s="421">
        <f t="shared" si="382"/>
        <v>4000</v>
      </c>
      <c r="BY90" s="421">
        <f t="shared" si="382"/>
        <v>4000</v>
      </c>
      <c r="BZ90" s="421">
        <f t="shared" si="382"/>
        <v>4000</v>
      </c>
      <c r="CA90" s="421">
        <f t="shared" si="382"/>
        <v>4000</v>
      </c>
      <c r="CB90" s="421">
        <f t="shared" si="382"/>
        <v>4000</v>
      </c>
      <c r="CC90" s="421">
        <f t="shared" si="382"/>
        <v>4000</v>
      </c>
      <c r="CD90" s="603">
        <f t="shared" si="382"/>
        <v>4000</v>
      </c>
      <c r="CE90" s="604">
        <f>CD90+CC90+CB90+CA90+BZ90+BY90+BX90+BW90+BV90+BU90+BT90+BS90</f>
        <v>48000</v>
      </c>
      <c r="CF90" s="421">
        <f>CF88*CF89</f>
        <v>4000</v>
      </c>
      <c r="CG90" s="421">
        <f t="shared" ref="CG90:CQ90" si="383">CG88*CG89</f>
        <v>4000</v>
      </c>
      <c r="CH90" s="421">
        <f t="shared" si="383"/>
        <v>4000</v>
      </c>
      <c r="CI90" s="421">
        <f t="shared" si="383"/>
        <v>4000</v>
      </c>
      <c r="CJ90" s="421">
        <f t="shared" si="383"/>
        <v>4000</v>
      </c>
      <c r="CK90" s="421">
        <f t="shared" si="383"/>
        <v>4000</v>
      </c>
      <c r="CL90" s="421">
        <f t="shared" si="383"/>
        <v>4000</v>
      </c>
      <c r="CM90" s="421">
        <f t="shared" si="383"/>
        <v>4000</v>
      </c>
      <c r="CN90" s="421">
        <f t="shared" si="383"/>
        <v>4000</v>
      </c>
      <c r="CO90" s="421">
        <f t="shared" si="383"/>
        <v>4000</v>
      </c>
      <c r="CP90" s="421">
        <f t="shared" si="383"/>
        <v>4000</v>
      </c>
      <c r="CQ90" s="603">
        <f t="shared" si="383"/>
        <v>4000</v>
      </c>
      <c r="CR90" s="604">
        <f>CQ90+CP90+CO90+CN90+CM90+CL90+CK90+CJ90+CI90+CH90+CG90+CF90</f>
        <v>48000</v>
      </c>
    </row>
    <row r="91" spans="1:96" ht="16">
      <c r="A91" s="497" t="s">
        <v>167</v>
      </c>
      <c r="B91" s="52"/>
      <c r="D91" s="109"/>
      <c r="F91" s="585"/>
      <c r="G91" s="414"/>
      <c r="H91" s="414"/>
      <c r="I91" s="414"/>
      <c r="J91" s="414"/>
      <c r="K91" s="414"/>
      <c r="L91" s="414">
        <f t="shared" ref="L91:Q91" si="384">(L87+L90)*$B$6</f>
        <v>0</v>
      </c>
      <c r="M91" s="414">
        <f t="shared" si="384"/>
        <v>0</v>
      </c>
      <c r="N91" s="414">
        <f t="shared" si="384"/>
        <v>0</v>
      </c>
      <c r="O91" s="414">
        <f t="shared" si="384"/>
        <v>0</v>
      </c>
      <c r="P91" s="414">
        <f t="shared" si="384"/>
        <v>0</v>
      </c>
      <c r="Q91" s="414">
        <f t="shared" si="384"/>
        <v>0</v>
      </c>
      <c r="R91" s="411">
        <f>Q91+P91+O91+N91+M91+L91+K91+J91+I91+H91+G91+F91</f>
        <v>0</v>
      </c>
      <c r="S91" s="410"/>
      <c r="T91" s="410"/>
      <c r="U91" s="410"/>
      <c r="V91" s="410"/>
      <c r="W91" s="410"/>
      <c r="X91" s="410"/>
      <c r="Y91" s="410">
        <f t="shared" ref="Y91:AD91" si="385">(Y87+Y90)*$B$6</f>
        <v>0</v>
      </c>
      <c r="Z91" s="410">
        <f t="shared" si="385"/>
        <v>0</v>
      </c>
      <c r="AA91" s="410">
        <f t="shared" si="385"/>
        <v>0</v>
      </c>
      <c r="AB91" s="410">
        <f t="shared" si="385"/>
        <v>0</v>
      </c>
      <c r="AC91" s="410">
        <f t="shared" si="385"/>
        <v>0</v>
      </c>
      <c r="AD91" s="554">
        <f t="shared" si="385"/>
        <v>0</v>
      </c>
      <c r="AE91" s="556">
        <f>AD91+AC91+AB91+AA91+Z91+Y91+X91+W91+V91+U91+T91+S91</f>
        <v>0</v>
      </c>
      <c r="AF91" s="555">
        <f t="shared" ref="AF91:AQ91" si="386">(AF87+AF90)*$B$6</f>
        <v>0</v>
      </c>
      <c r="AG91" s="410">
        <f t="shared" si="386"/>
        <v>100</v>
      </c>
      <c r="AH91" s="410">
        <f t="shared" si="386"/>
        <v>100</v>
      </c>
      <c r="AI91" s="410">
        <f t="shared" si="386"/>
        <v>200</v>
      </c>
      <c r="AJ91" s="410">
        <f t="shared" si="386"/>
        <v>200</v>
      </c>
      <c r="AK91" s="410">
        <f t="shared" si="386"/>
        <v>200</v>
      </c>
      <c r="AL91" s="410">
        <f t="shared" si="386"/>
        <v>200</v>
      </c>
      <c r="AM91" s="410">
        <f t="shared" si="386"/>
        <v>200</v>
      </c>
      <c r="AN91" s="410">
        <f t="shared" si="386"/>
        <v>200</v>
      </c>
      <c r="AO91" s="410">
        <f t="shared" si="386"/>
        <v>200</v>
      </c>
      <c r="AP91" s="410">
        <f t="shared" si="386"/>
        <v>200</v>
      </c>
      <c r="AQ91" s="554">
        <f t="shared" si="386"/>
        <v>200</v>
      </c>
      <c r="AR91" s="556">
        <f>AQ91+AP91+AO91+AN91+AM91+AL91+AK91+AJ91+AI91+AH91+AG91+AF91</f>
        <v>2000</v>
      </c>
      <c r="AS91" s="410">
        <f t="shared" ref="AS91:BD91" si="387">(AS87+AS90)*$B$6</f>
        <v>200</v>
      </c>
      <c r="AT91" s="410">
        <f t="shared" si="387"/>
        <v>200</v>
      </c>
      <c r="AU91" s="410">
        <f t="shared" si="387"/>
        <v>200</v>
      </c>
      <c r="AV91" s="410">
        <f t="shared" si="387"/>
        <v>200</v>
      </c>
      <c r="AW91" s="410">
        <f t="shared" si="387"/>
        <v>200</v>
      </c>
      <c r="AX91" s="410">
        <f t="shared" si="387"/>
        <v>300</v>
      </c>
      <c r="AY91" s="410">
        <f t="shared" si="387"/>
        <v>300</v>
      </c>
      <c r="AZ91" s="410">
        <f t="shared" si="387"/>
        <v>300</v>
      </c>
      <c r="BA91" s="410">
        <f t="shared" si="387"/>
        <v>300</v>
      </c>
      <c r="BB91" s="410">
        <f t="shared" si="387"/>
        <v>500</v>
      </c>
      <c r="BC91" s="410">
        <f t="shared" si="387"/>
        <v>300</v>
      </c>
      <c r="BD91" s="554">
        <f t="shared" si="387"/>
        <v>300</v>
      </c>
      <c r="BE91" s="556">
        <f>BD91+BC91+BB91+BA91+AZ91+AY91+AX91+AW91+AV91+AU91+AT91+AS91</f>
        <v>3300</v>
      </c>
      <c r="BF91" s="410">
        <f t="shared" ref="BF91:BQ91" si="388">(BF87+BF90)*$B$6</f>
        <v>300</v>
      </c>
      <c r="BG91" s="410">
        <f t="shared" si="388"/>
        <v>300</v>
      </c>
      <c r="BH91" s="410">
        <f t="shared" si="388"/>
        <v>300</v>
      </c>
      <c r="BI91" s="410">
        <f t="shared" si="388"/>
        <v>300</v>
      </c>
      <c r="BJ91" s="410">
        <f t="shared" si="388"/>
        <v>300</v>
      </c>
      <c r="BK91" s="410">
        <f t="shared" si="388"/>
        <v>300</v>
      </c>
      <c r="BL91" s="410">
        <f t="shared" si="388"/>
        <v>300</v>
      </c>
      <c r="BM91" s="410">
        <f t="shared" si="388"/>
        <v>300</v>
      </c>
      <c r="BN91" s="410">
        <f t="shared" si="388"/>
        <v>300</v>
      </c>
      <c r="BO91" s="410">
        <f t="shared" si="388"/>
        <v>300</v>
      </c>
      <c r="BP91" s="410">
        <f t="shared" si="388"/>
        <v>300</v>
      </c>
      <c r="BQ91" s="554">
        <f t="shared" si="388"/>
        <v>300</v>
      </c>
      <c r="BR91" s="556">
        <f>BQ91+BP91+BO91+BN91+BM91+BL91+BK91+BJ91+BI91+BH91+BG91+BF91</f>
        <v>3600</v>
      </c>
      <c r="BS91" s="410">
        <f t="shared" ref="BS91:CD91" si="389">(BS87+BS90)*$B$6</f>
        <v>400</v>
      </c>
      <c r="BT91" s="410">
        <f t="shared" si="389"/>
        <v>400</v>
      </c>
      <c r="BU91" s="410">
        <f t="shared" si="389"/>
        <v>400</v>
      </c>
      <c r="BV91" s="410">
        <f t="shared" si="389"/>
        <v>400</v>
      </c>
      <c r="BW91" s="410">
        <f t="shared" si="389"/>
        <v>400</v>
      </c>
      <c r="BX91" s="410">
        <f t="shared" si="389"/>
        <v>400</v>
      </c>
      <c r="BY91" s="410">
        <f t="shared" si="389"/>
        <v>400</v>
      </c>
      <c r="BZ91" s="410">
        <f t="shared" si="389"/>
        <v>400</v>
      </c>
      <c r="CA91" s="410">
        <f t="shared" si="389"/>
        <v>400</v>
      </c>
      <c r="CB91" s="410">
        <f t="shared" si="389"/>
        <v>400</v>
      </c>
      <c r="CC91" s="410">
        <f t="shared" si="389"/>
        <v>400</v>
      </c>
      <c r="CD91" s="554">
        <f t="shared" si="389"/>
        <v>400</v>
      </c>
      <c r="CE91" s="556">
        <f>CD91+CC91+CB91+CA91+BZ91+BY91+BX91+BW91+BV91+BU91+BT91+BS91</f>
        <v>4800</v>
      </c>
      <c r="CF91" s="410">
        <f t="shared" ref="CF91:CQ91" si="390">(CF87+CF90)*$B$6</f>
        <v>400</v>
      </c>
      <c r="CG91" s="410">
        <f t="shared" si="390"/>
        <v>400</v>
      </c>
      <c r="CH91" s="410">
        <f t="shared" si="390"/>
        <v>400</v>
      </c>
      <c r="CI91" s="410">
        <f t="shared" si="390"/>
        <v>400</v>
      </c>
      <c r="CJ91" s="410">
        <f t="shared" si="390"/>
        <v>400</v>
      </c>
      <c r="CK91" s="410">
        <f t="shared" si="390"/>
        <v>400</v>
      </c>
      <c r="CL91" s="410">
        <f t="shared" si="390"/>
        <v>400</v>
      </c>
      <c r="CM91" s="410">
        <f t="shared" si="390"/>
        <v>400</v>
      </c>
      <c r="CN91" s="410">
        <f t="shared" si="390"/>
        <v>400</v>
      </c>
      <c r="CO91" s="410">
        <f t="shared" si="390"/>
        <v>400</v>
      </c>
      <c r="CP91" s="410">
        <f t="shared" si="390"/>
        <v>400</v>
      </c>
      <c r="CQ91" s="554">
        <f t="shared" si="390"/>
        <v>400</v>
      </c>
      <c r="CR91" s="556">
        <f>CQ91+CP91+CO91+CN91+CM91+CL91+CK91+CJ91+CI91+CH91+CG91+CF91</f>
        <v>4800</v>
      </c>
    </row>
    <row r="92" spans="1:96" s="675" customFormat="1" ht="16">
      <c r="A92" s="683"/>
      <c r="C92" s="663" t="s">
        <v>129</v>
      </c>
      <c r="D92" s="684"/>
      <c r="E92" s="663"/>
      <c r="F92" s="685"/>
      <c r="G92" s="686"/>
      <c r="H92" s="686"/>
      <c r="I92" s="686"/>
      <c r="J92" s="686"/>
      <c r="K92" s="686"/>
      <c r="L92" s="686">
        <f t="shared" ref="L92:Q92" si="391">L87+L90+L91</f>
        <v>0</v>
      </c>
      <c r="M92" s="686">
        <f t="shared" si="391"/>
        <v>0</v>
      </c>
      <c r="N92" s="686">
        <f t="shared" si="391"/>
        <v>0</v>
      </c>
      <c r="O92" s="686">
        <f t="shared" si="391"/>
        <v>0</v>
      </c>
      <c r="P92" s="686">
        <f t="shared" si="391"/>
        <v>0</v>
      </c>
      <c r="Q92" s="686">
        <f t="shared" si="391"/>
        <v>0</v>
      </c>
      <c r="R92" s="678">
        <f>Q92+P92+O92+N92+M92+L92+K92+J92+I92+H92+G92+F92</f>
        <v>0</v>
      </c>
      <c r="S92" s="686"/>
      <c r="T92" s="686"/>
      <c r="U92" s="686"/>
      <c r="V92" s="686"/>
      <c r="W92" s="686"/>
      <c r="X92" s="686"/>
      <c r="Y92" s="686">
        <f t="shared" ref="Y92:AD92" si="392">Y87+Y90+Y91</f>
        <v>0</v>
      </c>
      <c r="Z92" s="686">
        <f t="shared" si="392"/>
        <v>0</v>
      </c>
      <c r="AA92" s="686">
        <f t="shared" si="392"/>
        <v>0</v>
      </c>
      <c r="AB92" s="686">
        <f t="shared" si="392"/>
        <v>0</v>
      </c>
      <c r="AC92" s="686">
        <f t="shared" si="392"/>
        <v>0</v>
      </c>
      <c r="AD92" s="687">
        <f t="shared" si="392"/>
        <v>0</v>
      </c>
      <c r="AE92" s="688">
        <f>AD92+AC92+AB92+AA92+Z92+Y92+X92+W92+V92+U92+T92+S92</f>
        <v>0</v>
      </c>
      <c r="AF92" s="689">
        <f t="shared" ref="AF92:AQ92" si="393">AF87+AF90+AF91</f>
        <v>0</v>
      </c>
      <c r="AG92" s="686">
        <f t="shared" si="393"/>
        <v>1100</v>
      </c>
      <c r="AH92" s="686">
        <f t="shared" si="393"/>
        <v>1100</v>
      </c>
      <c r="AI92" s="686">
        <f t="shared" si="393"/>
        <v>2200</v>
      </c>
      <c r="AJ92" s="686">
        <f t="shared" si="393"/>
        <v>2200</v>
      </c>
      <c r="AK92" s="686">
        <f t="shared" si="393"/>
        <v>2200</v>
      </c>
      <c r="AL92" s="686">
        <f t="shared" si="393"/>
        <v>2200</v>
      </c>
      <c r="AM92" s="686">
        <f t="shared" si="393"/>
        <v>2200</v>
      </c>
      <c r="AN92" s="686">
        <f t="shared" si="393"/>
        <v>2200</v>
      </c>
      <c r="AO92" s="686">
        <f t="shared" si="393"/>
        <v>2200</v>
      </c>
      <c r="AP92" s="686">
        <f t="shared" si="393"/>
        <v>2200</v>
      </c>
      <c r="AQ92" s="687">
        <f t="shared" si="393"/>
        <v>2200</v>
      </c>
      <c r="AR92" s="688">
        <f>AQ92+AP92+AO92+AN92+AM92+AL92+AK92+AJ92+AI92+AH92+AG92+AF92</f>
        <v>22000</v>
      </c>
      <c r="AS92" s="686">
        <f t="shared" ref="AS92:BD92" si="394">AS87+AS90+AS91</f>
        <v>2200</v>
      </c>
      <c r="AT92" s="686">
        <f t="shared" si="394"/>
        <v>2200</v>
      </c>
      <c r="AU92" s="686">
        <f t="shared" si="394"/>
        <v>2200</v>
      </c>
      <c r="AV92" s="686">
        <f t="shared" si="394"/>
        <v>2200</v>
      </c>
      <c r="AW92" s="686">
        <f t="shared" si="394"/>
        <v>2200</v>
      </c>
      <c r="AX92" s="686">
        <f t="shared" si="394"/>
        <v>3300</v>
      </c>
      <c r="AY92" s="686">
        <f t="shared" si="394"/>
        <v>3300</v>
      </c>
      <c r="AZ92" s="686">
        <f t="shared" si="394"/>
        <v>3300</v>
      </c>
      <c r="BA92" s="686">
        <f t="shared" si="394"/>
        <v>3300</v>
      </c>
      <c r="BB92" s="686">
        <f t="shared" si="394"/>
        <v>5500</v>
      </c>
      <c r="BC92" s="686">
        <f t="shared" si="394"/>
        <v>3300</v>
      </c>
      <c r="BD92" s="687">
        <f t="shared" si="394"/>
        <v>3300</v>
      </c>
      <c r="BE92" s="688">
        <f>BD92+BC92+BB92+BA92+AZ92+AY92+AX92+AW92+AV92+AU92+AT92+AS92</f>
        <v>36300</v>
      </c>
      <c r="BF92" s="686">
        <f t="shared" ref="BF92:BQ92" si="395">BF87+BF90+BF91</f>
        <v>3300</v>
      </c>
      <c r="BG92" s="686">
        <f t="shared" si="395"/>
        <v>3300</v>
      </c>
      <c r="BH92" s="686">
        <f t="shared" si="395"/>
        <v>3300</v>
      </c>
      <c r="BI92" s="686">
        <f t="shared" si="395"/>
        <v>3300</v>
      </c>
      <c r="BJ92" s="686">
        <f t="shared" si="395"/>
        <v>3300</v>
      </c>
      <c r="BK92" s="686">
        <f t="shared" si="395"/>
        <v>3300</v>
      </c>
      <c r="BL92" s="686">
        <f t="shared" si="395"/>
        <v>3300</v>
      </c>
      <c r="BM92" s="686">
        <f t="shared" si="395"/>
        <v>3300</v>
      </c>
      <c r="BN92" s="686">
        <f t="shared" si="395"/>
        <v>3300</v>
      </c>
      <c r="BO92" s="686">
        <f t="shared" si="395"/>
        <v>3300</v>
      </c>
      <c r="BP92" s="686">
        <f t="shared" si="395"/>
        <v>3300</v>
      </c>
      <c r="BQ92" s="687">
        <f t="shared" si="395"/>
        <v>3300</v>
      </c>
      <c r="BR92" s="688">
        <f>BQ92+BP92+BO92+BN92+BM92+BL92+BK92+BJ92+BI92+BH92+BG92+BF92</f>
        <v>39600</v>
      </c>
      <c r="BS92" s="686">
        <f t="shared" ref="BS92:CD92" si="396">BS87+BS90+BS91</f>
        <v>4400</v>
      </c>
      <c r="BT92" s="686">
        <f t="shared" si="396"/>
        <v>4400</v>
      </c>
      <c r="BU92" s="686">
        <f t="shared" si="396"/>
        <v>4400</v>
      </c>
      <c r="BV92" s="686">
        <f t="shared" si="396"/>
        <v>4400</v>
      </c>
      <c r="BW92" s="686">
        <f t="shared" si="396"/>
        <v>4400</v>
      </c>
      <c r="BX92" s="686">
        <f t="shared" si="396"/>
        <v>4400</v>
      </c>
      <c r="BY92" s="686">
        <f t="shared" si="396"/>
        <v>4400</v>
      </c>
      <c r="BZ92" s="686">
        <f t="shared" si="396"/>
        <v>4400</v>
      </c>
      <c r="CA92" s="686">
        <f t="shared" si="396"/>
        <v>4400</v>
      </c>
      <c r="CB92" s="686">
        <f t="shared" si="396"/>
        <v>4400</v>
      </c>
      <c r="CC92" s="686">
        <f t="shared" si="396"/>
        <v>4400</v>
      </c>
      <c r="CD92" s="687">
        <f t="shared" si="396"/>
        <v>4400</v>
      </c>
      <c r="CE92" s="688">
        <f>CD92+CC92+CB92+CA92+BZ92+BY92+BX92+BW92+BV92+BU92+BT92+BS92</f>
        <v>52800</v>
      </c>
      <c r="CF92" s="686">
        <f t="shared" ref="CF92:CQ92" si="397">CF87+CF90+CF91</f>
        <v>4400</v>
      </c>
      <c r="CG92" s="686">
        <f t="shared" si="397"/>
        <v>4400</v>
      </c>
      <c r="CH92" s="686">
        <f t="shared" si="397"/>
        <v>4400</v>
      </c>
      <c r="CI92" s="686">
        <f t="shared" si="397"/>
        <v>4400</v>
      </c>
      <c r="CJ92" s="686">
        <f t="shared" si="397"/>
        <v>4400</v>
      </c>
      <c r="CK92" s="686">
        <f t="shared" si="397"/>
        <v>4400</v>
      </c>
      <c r="CL92" s="686">
        <f t="shared" si="397"/>
        <v>4400</v>
      </c>
      <c r="CM92" s="686">
        <f t="shared" si="397"/>
        <v>4400</v>
      </c>
      <c r="CN92" s="686">
        <f t="shared" si="397"/>
        <v>4400</v>
      </c>
      <c r="CO92" s="686">
        <f t="shared" si="397"/>
        <v>4400</v>
      </c>
      <c r="CP92" s="686">
        <f t="shared" si="397"/>
        <v>4400</v>
      </c>
      <c r="CQ92" s="687">
        <f t="shared" si="397"/>
        <v>4400</v>
      </c>
      <c r="CR92" s="688">
        <f>CQ92+CP92+CO92+CN92+CM92+CL92+CK92+CJ92+CI92+CH92+CG92+CF92</f>
        <v>52800</v>
      </c>
    </row>
    <row r="93" spans="1:96" s="154" customFormat="1" ht="17" thickBot="1">
      <c r="A93" s="157"/>
      <c r="B93" s="152"/>
      <c r="C93" s="238"/>
      <c r="D93" s="239"/>
      <c r="E93" s="240" t="s">
        <v>238</v>
      </c>
      <c r="F93" s="598">
        <f>COUNT(F81:F86)+F88</f>
        <v>0</v>
      </c>
      <c r="G93" s="241">
        <f t="shared" ref="G93:BQ93" si="398">COUNT(G81:G86)+G88</f>
        <v>0</v>
      </c>
      <c r="H93" s="241">
        <f t="shared" si="398"/>
        <v>0</v>
      </c>
      <c r="I93" s="241">
        <f t="shared" si="398"/>
        <v>0</v>
      </c>
      <c r="J93" s="241">
        <f t="shared" si="398"/>
        <v>0</v>
      </c>
      <c r="K93" s="241">
        <f t="shared" si="398"/>
        <v>0</v>
      </c>
      <c r="L93" s="241">
        <f t="shared" si="398"/>
        <v>0</v>
      </c>
      <c r="M93" s="241">
        <f t="shared" si="398"/>
        <v>0</v>
      </c>
      <c r="N93" s="241">
        <f t="shared" si="398"/>
        <v>0</v>
      </c>
      <c r="O93" s="241">
        <f t="shared" si="398"/>
        <v>0</v>
      </c>
      <c r="P93" s="241">
        <f t="shared" si="398"/>
        <v>0</v>
      </c>
      <c r="Q93" s="241">
        <f t="shared" si="398"/>
        <v>0</v>
      </c>
      <c r="R93" s="241"/>
      <c r="S93" s="241">
        <f t="shared" si="398"/>
        <v>0</v>
      </c>
      <c r="T93" s="241">
        <f t="shared" si="398"/>
        <v>0</v>
      </c>
      <c r="U93" s="241">
        <f t="shared" si="398"/>
        <v>0</v>
      </c>
      <c r="V93" s="241">
        <f t="shared" si="398"/>
        <v>0</v>
      </c>
      <c r="W93" s="241">
        <f t="shared" si="398"/>
        <v>0</v>
      </c>
      <c r="X93" s="241">
        <f t="shared" si="398"/>
        <v>0</v>
      </c>
      <c r="Y93" s="241">
        <f t="shared" si="398"/>
        <v>0</v>
      </c>
      <c r="Z93" s="241">
        <f t="shared" si="398"/>
        <v>0</v>
      </c>
      <c r="AA93" s="241">
        <f t="shared" si="398"/>
        <v>0</v>
      </c>
      <c r="AB93" s="241">
        <f t="shared" si="398"/>
        <v>0</v>
      </c>
      <c r="AC93" s="241">
        <f t="shared" si="398"/>
        <v>0</v>
      </c>
      <c r="AD93" s="241">
        <f t="shared" si="398"/>
        <v>0</v>
      </c>
      <c r="AE93" s="241"/>
      <c r="AF93" s="241">
        <f t="shared" si="398"/>
        <v>0</v>
      </c>
      <c r="AG93" s="241">
        <f t="shared" si="398"/>
        <v>1</v>
      </c>
      <c r="AH93" s="241">
        <f t="shared" si="398"/>
        <v>1</v>
      </c>
      <c r="AI93" s="241">
        <f t="shared" si="398"/>
        <v>2</v>
      </c>
      <c r="AJ93" s="241">
        <f t="shared" si="398"/>
        <v>2</v>
      </c>
      <c r="AK93" s="241">
        <f t="shared" si="398"/>
        <v>2</v>
      </c>
      <c r="AL93" s="241">
        <f t="shared" si="398"/>
        <v>2</v>
      </c>
      <c r="AM93" s="241">
        <f t="shared" si="398"/>
        <v>2</v>
      </c>
      <c r="AN93" s="241">
        <f t="shared" si="398"/>
        <v>2</v>
      </c>
      <c r="AO93" s="241">
        <f t="shared" si="398"/>
        <v>2</v>
      </c>
      <c r="AP93" s="241">
        <f t="shared" si="398"/>
        <v>2</v>
      </c>
      <c r="AQ93" s="241">
        <f t="shared" si="398"/>
        <v>2</v>
      </c>
      <c r="AR93" s="241"/>
      <c r="AS93" s="241">
        <f t="shared" si="398"/>
        <v>2</v>
      </c>
      <c r="AT93" s="241">
        <f t="shared" si="398"/>
        <v>2</v>
      </c>
      <c r="AU93" s="241">
        <f t="shared" si="398"/>
        <v>2</v>
      </c>
      <c r="AV93" s="241">
        <f t="shared" si="398"/>
        <v>2</v>
      </c>
      <c r="AW93" s="241">
        <f t="shared" si="398"/>
        <v>2</v>
      </c>
      <c r="AX93" s="241">
        <f t="shared" si="398"/>
        <v>3</v>
      </c>
      <c r="AY93" s="241">
        <f t="shared" si="398"/>
        <v>3</v>
      </c>
      <c r="AZ93" s="241">
        <f t="shared" si="398"/>
        <v>3</v>
      </c>
      <c r="BA93" s="241">
        <f t="shared" si="398"/>
        <v>3</v>
      </c>
      <c r="BB93" s="241">
        <f t="shared" si="398"/>
        <v>5</v>
      </c>
      <c r="BC93" s="241">
        <f t="shared" si="398"/>
        <v>3</v>
      </c>
      <c r="BD93" s="241">
        <f t="shared" si="398"/>
        <v>3</v>
      </c>
      <c r="BE93" s="241"/>
      <c r="BF93" s="241">
        <f t="shared" si="398"/>
        <v>3</v>
      </c>
      <c r="BG93" s="241">
        <f t="shared" si="398"/>
        <v>3</v>
      </c>
      <c r="BH93" s="241">
        <f t="shared" si="398"/>
        <v>3</v>
      </c>
      <c r="BI93" s="241">
        <f t="shared" si="398"/>
        <v>3</v>
      </c>
      <c r="BJ93" s="241">
        <f t="shared" si="398"/>
        <v>3</v>
      </c>
      <c r="BK93" s="241">
        <f t="shared" si="398"/>
        <v>3</v>
      </c>
      <c r="BL93" s="241">
        <f t="shared" si="398"/>
        <v>3</v>
      </c>
      <c r="BM93" s="241">
        <f t="shared" si="398"/>
        <v>3</v>
      </c>
      <c r="BN93" s="241">
        <f t="shared" si="398"/>
        <v>3</v>
      </c>
      <c r="BO93" s="241">
        <f t="shared" si="398"/>
        <v>3</v>
      </c>
      <c r="BP93" s="241">
        <f t="shared" si="398"/>
        <v>3</v>
      </c>
      <c r="BQ93" s="241">
        <f t="shared" si="398"/>
        <v>3</v>
      </c>
      <c r="BR93" s="241"/>
      <c r="BS93" s="241">
        <f t="shared" ref="BS93:CQ93" si="399">COUNT(BS81:BS86)+BS88</f>
        <v>4</v>
      </c>
      <c r="BT93" s="241">
        <f t="shared" si="399"/>
        <v>4</v>
      </c>
      <c r="BU93" s="241">
        <f t="shared" si="399"/>
        <v>4</v>
      </c>
      <c r="BV93" s="241">
        <f t="shared" si="399"/>
        <v>4</v>
      </c>
      <c r="BW93" s="241">
        <f t="shared" si="399"/>
        <v>4</v>
      </c>
      <c r="BX93" s="241">
        <f t="shared" si="399"/>
        <v>4</v>
      </c>
      <c r="BY93" s="241">
        <f t="shared" si="399"/>
        <v>4</v>
      </c>
      <c r="BZ93" s="241">
        <f t="shared" si="399"/>
        <v>4</v>
      </c>
      <c r="CA93" s="241">
        <f t="shared" si="399"/>
        <v>4</v>
      </c>
      <c r="CB93" s="241">
        <f t="shared" si="399"/>
        <v>4</v>
      </c>
      <c r="CC93" s="241">
        <f t="shared" si="399"/>
        <v>4</v>
      </c>
      <c r="CD93" s="241">
        <f t="shared" si="399"/>
        <v>4</v>
      </c>
      <c r="CE93" s="241"/>
      <c r="CF93" s="241">
        <f t="shared" si="399"/>
        <v>4</v>
      </c>
      <c r="CG93" s="241">
        <f t="shared" si="399"/>
        <v>4</v>
      </c>
      <c r="CH93" s="241">
        <f t="shared" si="399"/>
        <v>4</v>
      </c>
      <c r="CI93" s="241">
        <f t="shared" si="399"/>
        <v>4</v>
      </c>
      <c r="CJ93" s="241">
        <f t="shared" si="399"/>
        <v>4</v>
      </c>
      <c r="CK93" s="241">
        <f t="shared" si="399"/>
        <v>4</v>
      </c>
      <c r="CL93" s="241">
        <f t="shared" si="399"/>
        <v>4</v>
      </c>
      <c r="CM93" s="241">
        <f t="shared" si="399"/>
        <v>4</v>
      </c>
      <c r="CN93" s="241">
        <f t="shared" si="399"/>
        <v>4</v>
      </c>
      <c r="CO93" s="241">
        <f t="shared" si="399"/>
        <v>4</v>
      </c>
      <c r="CP93" s="241">
        <f t="shared" si="399"/>
        <v>4</v>
      </c>
      <c r="CQ93" s="241">
        <f t="shared" si="399"/>
        <v>4</v>
      </c>
      <c r="CR93" s="241"/>
    </row>
    <row r="94" spans="1:96" ht="17" thickBot="1">
      <c r="C94" s="19"/>
      <c r="D94" s="19"/>
      <c r="E94" s="19"/>
      <c r="F94" s="599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3"/>
      <c r="AD94" s="423"/>
      <c r="AE94" s="423"/>
      <c r="AF94" s="423"/>
      <c r="AG94" s="423"/>
      <c r="AH94" s="423"/>
      <c r="AI94" s="423"/>
      <c r="AJ94" s="423"/>
      <c r="AK94" s="423"/>
      <c r="AL94" s="423"/>
      <c r="AM94" s="423"/>
      <c r="AN94" s="423"/>
      <c r="AO94" s="423"/>
      <c r="AP94" s="423"/>
      <c r="AQ94" s="423"/>
      <c r="AR94" s="423"/>
      <c r="AS94" s="423"/>
      <c r="AT94" s="423"/>
      <c r="AU94" s="423"/>
      <c r="AV94" s="423"/>
      <c r="AW94" s="423"/>
      <c r="AX94" s="423"/>
      <c r="AY94" s="423"/>
      <c r="AZ94" s="423"/>
      <c r="BA94" s="423"/>
      <c r="BB94" s="423"/>
      <c r="BC94" s="423"/>
      <c r="BD94" s="423"/>
      <c r="BE94" s="423"/>
      <c r="BF94" s="423"/>
      <c r="BG94" s="423"/>
      <c r="BH94" s="423"/>
      <c r="BI94" s="423"/>
      <c r="BJ94" s="423"/>
      <c r="BK94" s="423"/>
      <c r="BL94" s="423"/>
      <c r="BM94" s="423"/>
      <c r="BN94" s="423"/>
      <c r="BO94" s="423"/>
      <c r="BP94" s="423"/>
      <c r="BQ94" s="423"/>
      <c r="BR94" s="423"/>
      <c r="BS94" s="423"/>
      <c r="BT94" s="423"/>
      <c r="BU94" s="423"/>
      <c r="BV94" s="423"/>
      <c r="BW94" s="423"/>
      <c r="BX94" s="423"/>
      <c r="BY94" s="423"/>
      <c r="BZ94" s="423"/>
      <c r="CA94" s="423"/>
      <c r="CB94" s="423"/>
      <c r="CC94" s="423"/>
      <c r="CD94" s="423"/>
      <c r="CE94" s="423"/>
      <c r="CF94" s="423"/>
      <c r="CG94" s="423"/>
      <c r="CH94" s="423"/>
      <c r="CI94" s="423"/>
      <c r="CJ94" s="423"/>
      <c r="CK94" s="423"/>
      <c r="CL94" s="423"/>
      <c r="CM94" s="423"/>
      <c r="CN94" s="423"/>
      <c r="CO94" s="423"/>
      <c r="CP94" s="423"/>
      <c r="CQ94" s="423"/>
      <c r="CR94" s="423"/>
    </row>
    <row r="95" spans="1:96" ht="16">
      <c r="A95" s="223" t="s">
        <v>89</v>
      </c>
      <c r="B95" s="195" t="s">
        <v>127</v>
      </c>
      <c r="C95" s="195" t="s">
        <v>216</v>
      </c>
      <c r="D95" s="196" t="s">
        <v>128</v>
      </c>
      <c r="E95" s="71" t="s">
        <v>243</v>
      </c>
      <c r="F95" s="597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605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418"/>
      <c r="AP95" s="418"/>
      <c r="AQ95" s="418"/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8"/>
      <c r="BH95" s="418"/>
      <c r="BI95" s="418"/>
      <c r="BJ95" s="418"/>
      <c r="BK95" s="418"/>
      <c r="BL95" s="418"/>
      <c r="BM95" s="418"/>
      <c r="BN95" s="418"/>
      <c r="BO95" s="418"/>
      <c r="BP95" s="418"/>
      <c r="BQ95" s="418"/>
      <c r="BR95" s="418"/>
      <c r="BS95" s="418"/>
      <c r="BT95" s="418"/>
      <c r="BU95" s="418"/>
      <c r="BV95" s="418"/>
      <c r="BW95" s="418"/>
      <c r="BX95" s="418"/>
      <c r="BY95" s="418"/>
      <c r="BZ95" s="418"/>
      <c r="CA95" s="418"/>
      <c r="CB95" s="418"/>
      <c r="CC95" s="418"/>
      <c r="CD95" s="418"/>
      <c r="CE95" s="418"/>
      <c r="CF95" s="418"/>
      <c r="CG95" s="418"/>
      <c r="CH95" s="418"/>
      <c r="CI95" s="418"/>
      <c r="CJ95" s="418"/>
      <c r="CK95" s="418"/>
      <c r="CL95" s="418"/>
      <c r="CM95" s="418"/>
      <c r="CN95" s="418"/>
      <c r="CO95" s="418"/>
      <c r="CP95" s="418"/>
      <c r="CQ95" s="418"/>
      <c r="CR95" s="418"/>
    </row>
    <row r="96" spans="1:96" ht="16">
      <c r="A96" s="616">
        <v>43770</v>
      </c>
      <c r="B96" s="630">
        <f>A17-1</f>
        <v>43890</v>
      </c>
      <c r="C96" s="633">
        <v>65</v>
      </c>
      <c r="D96" s="632">
        <v>1</v>
      </c>
      <c r="E96" s="263" t="s">
        <v>159</v>
      </c>
      <c r="F96" s="585" t="str">
        <f>IF(F$2&lt;$A96,"",IF(F$2&lt;=$B96,($C96*$D96*8*4.33),""))</f>
        <v/>
      </c>
      <c r="G96" s="414" t="str">
        <f t="shared" ref="G96:Q103" si="400">IF(G$2&lt;$A96,"",IF(G$2&lt;=$B96,($C96*$D96*8*4.33),""))</f>
        <v/>
      </c>
      <c r="H96" s="414" t="str">
        <f t="shared" si="400"/>
        <v/>
      </c>
      <c r="I96" s="414" t="str">
        <f t="shared" si="400"/>
        <v/>
      </c>
      <c r="J96" s="414" t="str">
        <f t="shared" si="400"/>
        <v/>
      </c>
      <c r="K96" s="414" t="str">
        <f t="shared" si="400"/>
        <v/>
      </c>
      <c r="L96" s="414" t="str">
        <f t="shared" si="400"/>
        <v/>
      </c>
      <c r="M96" s="414" t="str">
        <f t="shared" si="400"/>
        <v/>
      </c>
      <c r="N96" s="414" t="str">
        <f t="shared" si="400"/>
        <v/>
      </c>
      <c r="O96" s="414" t="str">
        <f t="shared" si="400"/>
        <v/>
      </c>
      <c r="P96" s="414" t="str">
        <f t="shared" si="400"/>
        <v/>
      </c>
      <c r="Q96" s="419" t="str">
        <f t="shared" si="400"/>
        <v/>
      </c>
      <c r="R96" s="419"/>
      <c r="S96" s="414" t="str">
        <f>IF(S$2&lt;$A96,"",IF(S$2&lt;=$B96,($C96*$D96*8*4.33),""))</f>
        <v/>
      </c>
      <c r="T96" s="414" t="str">
        <f t="shared" ref="T96:AD103" si="401">IF(T$2&lt;$A96,"",IF(T$2&lt;=$B96,($C96*$D96*8*4.33),""))</f>
        <v/>
      </c>
      <c r="U96" s="414" t="str">
        <f t="shared" si="401"/>
        <v/>
      </c>
      <c r="V96" s="414" t="str">
        <f t="shared" si="401"/>
        <v/>
      </c>
      <c r="W96" s="414" t="str">
        <f t="shared" si="401"/>
        <v/>
      </c>
      <c r="X96" s="414" t="str">
        <f t="shared" si="401"/>
        <v/>
      </c>
      <c r="Y96" s="414" t="str">
        <f t="shared" si="401"/>
        <v/>
      </c>
      <c r="Z96" s="414" t="str">
        <f t="shared" si="401"/>
        <v/>
      </c>
      <c r="AA96" s="414" t="str">
        <f t="shared" si="401"/>
        <v/>
      </c>
      <c r="AB96" s="414" t="str">
        <f t="shared" si="401"/>
        <v/>
      </c>
      <c r="AC96" s="414" t="str">
        <f t="shared" si="401"/>
        <v/>
      </c>
      <c r="AD96" s="419" t="str">
        <f t="shared" si="401"/>
        <v/>
      </c>
      <c r="AE96" s="419"/>
      <c r="AF96" s="414" t="str">
        <f t="shared" ref="AF96:AQ103" si="402">IF(AF$2&lt;$A96,"",IF(AF$2&lt;=$B96,($C96*$D96*8*4.33),""))</f>
        <v/>
      </c>
      <c r="AG96" s="414" t="str">
        <f t="shared" si="402"/>
        <v/>
      </c>
      <c r="AH96" s="414" t="str">
        <f t="shared" si="402"/>
        <v/>
      </c>
      <c r="AI96" s="414" t="str">
        <f t="shared" si="402"/>
        <v/>
      </c>
      <c r="AJ96" s="414" t="str">
        <f t="shared" si="402"/>
        <v/>
      </c>
      <c r="AK96" s="414" t="str">
        <f t="shared" si="402"/>
        <v/>
      </c>
      <c r="AL96" s="414" t="str">
        <f t="shared" si="402"/>
        <v/>
      </c>
      <c r="AM96" s="414" t="str">
        <f t="shared" si="402"/>
        <v/>
      </c>
      <c r="AN96" s="414" t="str">
        <f t="shared" si="402"/>
        <v/>
      </c>
      <c r="AO96" s="414" t="str">
        <f t="shared" si="402"/>
        <v/>
      </c>
      <c r="AP96" s="414" t="str">
        <f t="shared" si="402"/>
        <v/>
      </c>
      <c r="AQ96" s="419" t="str">
        <f t="shared" si="402"/>
        <v/>
      </c>
      <c r="AR96" s="419"/>
      <c r="AS96" s="414" t="str">
        <f t="shared" ref="AS96:BD103" si="403">IF(AS$2&lt;$A96,"",IF(AS$2&lt;=$B96,($C96*$D96*8*4.33),""))</f>
        <v/>
      </c>
      <c r="AT96" s="414" t="str">
        <f t="shared" si="403"/>
        <v/>
      </c>
      <c r="AU96" s="414" t="str">
        <f t="shared" si="403"/>
        <v/>
      </c>
      <c r="AV96" s="414" t="str">
        <f t="shared" si="403"/>
        <v/>
      </c>
      <c r="AW96" s="414" t="str">
        <f t="shared" si="403"/>
        <v/>
      </c>
      <c r="AX96" s="414" t="str">
        <f t="shared" si="403"/>
        <v/>
      </c>
      <c r="AY96" s="414" t="str">
        <f t="shared" si="403"/>
        <v/>
      </c>
      <c r="AZ96" s="414" t="str">
        <f t="shared" si="403"/>
        <v/>
      </c>
      <c r="BA96" s="414" t="str">
        <f t="shared" si="403"/>
        <v/>
      </c>
      <c r="BB96" s="414" t="str">
        <f t="shared" si="403"/>
        <v/>
      </c>
      <c r="BC96" s="414" t="str">
        <f t="shared" si="403"/>
        <v/>
      </c>
      <c r="BD96" s="419" t="str">
        <f t="shared" si="403"/>
        <v/>
      </c>
      <c r="BE96" s="419"/>
      <c r="BF96" s="414" t="str">
        <f t="shared" ref="BF96:BQ103" si="404">IF(BF$2&lt;$A96,"",IF(BF$2&lt;=$B96,($C96*$D96*8*4.33),""))</f>
        <v/>
      </c>
      <c r="BG96" s="414" t="str">
        <f t="shared" si="404"/>
        <v/>
      </c>
      <c r="BH96" s="414" t="str">
        <f t="shared" si="404"/>
        <v/>
      </c>
      <c r="BI96" s="414" t="str">
        <f t="shared" si="404"/>
        <v/>
      </c>
      <c r="BJ96" s="414" t="str">
        <f t="shared" si="404"/>
        <v/>
      </c>
      <c r="BK96" s="414" t="str">
        <f t="shared" si="404"/>
        <v/>
      </c>
      <c r="BL96" s="414" t="str">
        <f t="shared" si="404"/>
        <v/>
      </c>
      <c r="BM96" s="414" t="str">
        <f t="shared" si="404"/>
        <v/>
      </c>
      <c r="BN96" s="414" t="str">
        <f t="shared" si="404"/>
        <v/>
      </c>
      <c r="BO96" s="414" t="str">
        <f t="shared" si="404"/>
        <v/>
      </c>
      <c r="BP96" s="414" t="str">
        <f t="shared" si="404"/>
        <v/>
      </c>
      <c r="BQ96" s="419" t="str">
        <f t="shared" si="404"/>
        <v/>
      </c>
      <c r="BR96" s="419"/>
      <c r="BS96" s="414" t="str">
        <f t="shared" ref="BS96:CD103" si="405">IF(BS$2&lt;$A96,"",IF(BS$2&lt;=$B96,($C96*$D96*8*4.33),""))</f>
        <v/>
      </c>
      <c r="BT96" s="414" t="str">
        <f t="shared" si="405"/>
        <v/>
      </c>
      <c r="BU96" s="414" t="str">
        <f t="shared" si="405"/>
        <v/>
      </c>
      <c r="BV96" s="414" t="str">
        <f t="shared" si="405"/>
        <v/>
      </c>
      <c r="BW96" s="414" t="str">
        <f t="shared" si="405"/>
        <v/>
      </c>
      <c r="BX96" s="414" t="str">
        <f t="shared" si="405"/>
        <v/>
      </c>
      <c r="BY96" s="414" t="str">
        <f t="shared" si="405"/>
        <v/>
      </c>
      <c r="BZ96" s="414" t="str">
        <f t="shared" si="405"/>
        <v/>
      </c>
      <c r="CA96" s="414" t="str">
        <f t="shared" si="405"/>
        <v/>
      </c>
      <c r="CB96" s="414" t="str">
        <f t="shared" si="405"/>
        <v/>
      </c>
      <c r="CC96" s="414" t="str">
        <f t="shared" si="405"/>
        <v/>
      </c>
      <c r="CD96" s="419" t="str">
        <f t="shared" si="405"/>
        <v/>
      </c>
      <c r="CE96" s="419"/>
      <c r="CF96" s="414" t="str">
        <f t="shared" ref="CF96:CQ103" si="406">IF(CF$2&lt;$A96,"",IF(CF$2&lt;=$B96,($C96*$D96*8*4.33),""))</f>
        <v/>
      </c>
      <c r="CG96" s="414" t="str">
        <f t="shared" si="406"/>
        <v/>
      </c>
      <c r="CH96" s="414" t="str">
        <f t="shared" si="406"/>
        <v/>
      </c>
      <c r="CI96" s="414" t="str">
        <f t="shared" si="406"/>
        <v/>
      </c>
      <c r="CJ96" s="414" t="str">
        <f t="shared" si="406"/>
        <v/>
      </c>
      <c r="CK96" s="414" t="str">
        <f t="shared" si="406"/>
        <v/>
      </c>
      <c r="CL96" s="414" t="str">
        <f t="shared" si="406"/>
        <v/>
      </c>
      <c r="CM96" s="414" t="str">
        <f t="shared" si="406"/>
        <v/>
      </c>
      <c r="CN96" s="414" t="str">
        <f t="shared" si="406"/>
        <v/>
      </c>
      <c r="CO96" s="414" t="str">
        <f t="shared" si="406"/>
        <v/>
      </c>
      <c r="CP96" s="414" t="str">
        <f t="shared" si="406"/>
        <v/>
      </c>
      <c r="CQ96" s="419" t="str">
        <f t="shared" si="406"/>
        <v/>
      </c>
      <c r="CR96" s="419"/>
    </row>
    <row r="97" spans="1:96" ht="16">
      <c r="A97" s="616">
        <v>43800</v>
      </c>
      <c r="B97" s="630">
        <f>A18-1</f>
        <v>44135</v>
      </c>
      <c r="C97" s="633">
        <v>20</v>
      </c>
      <c r="D97" s="632">
        <v>3.5</v>
      </c>
      <c r="E97" s="263" t="s">
        <v>159</v>
      </c>
      <c r="F97" s="585" t="str">
        <f t="shared" ref="F97:F103" si="407">IF(F$2&lt;$A97,"",IF(F$2&lt;=$B97,($C97*$D97*8*4.33),""))</f>
        <v/>
      </c>
      <c r="G97" s="414" t="str">
        <f t="shared" si="400"/>
        <v/>
      </c>
      <c r="H97" s="414" t="str">
        <f t="shared" si="400"/>
        <v/>
      </c>
      <c r="I97" s="414" t="str">
        <f t="shared" si="400"/>
        <v/>
      </c>
      <c r="J97" s="414" t="str">
        <f t="shared" si="400"/>
        <v/>
      </c>
      <c r="K97" s="414" t="str">
        <f t="shared" si="400"/>
        <v/>
      </c>
      <c r="L97" s="414" t="str">
        <f t="shared" si="400"/>
        <v/>
      </c>
      <c r="M97" s="414" t="str">
        <f t="shared" si="400"/>
        <v/>
      </c>
      <c r="N97" s="414" t="str">
        <f t="shared" si="400"/>
        <v/>
      </c>
      <c r="O97" s="414" t="str">
        <f t="shared" si="400"/>
        <v/>
      </c>
      <c r="P97" s="414" t="str">
        <f t="shared" si="400"/>
        <v/>
      </c>
      <c r="Q97" s="419" t="str">
        <f t="shared" si="400"/>
        <v/>
      </c>
      <c r="R97" s="424"/>
      <c r="S97" s="414" t="str">
        <f t="shared" ref="S97:S103" si="408">IF(S$2&lt;$A97,"",IF(S$2&lt;=$B97,($C97*$D97*8*4.33),""))</f>
        <v/>
      </c>
      <c r="T97" s="414" t="str">
        <f t="shared" si="401"/>
        <v/>
      </c>
      <c r="U97" s="414" t="str">
        <f t="shared" si="401"/>
        <v/>
      </c>
      <c r="V97" s="414" t="str">
        <f t="shared" si="401"/>
        <v/>
      </c>
      <c r="W97" s="414" t="str">
        <f t="shared" si="401"/>
        <v/>
      </c>
      <c r="X97" s="414" t="str">
        <f t="shared" si="401"/>
        <v/>
      </c>
      <c r="Y97" s="414" t="str">
        <f t="shared" si="401"/>
        <v/>
      </c>
      <c r="Z97" s="414" t="str">
        <f t="shared" si="401"/>
        <v/>
      </c>
      <c r="AA97" s="414" t="str">
        <f t="shared" si="401"/>
        <v/>
      </c>
      <c r="AB97" s="414" t="str">
        <f t="shared" si="401"/>
        <v/>
      </c>
      <c r="AC97" s="414" t="str">
        <f t="shared" si="401"/>
        <v/>
      </c>
      <c r="AD97" s="419" t="str">
        <f t="shared" si="401"/>
        <v/>
      </c>
      <c r="AE97" s="419"/>
      <c r="AF97" s="414" t="str">
        <f t="shared" si="402"/>
        <v/>
      </c>
      <c r="AG97" s="414" t="str">
        <f t="shared" si="402"/>
        <v/>
      </c>
      <c r="AH97" s="414" t="str">
        <f t="shared" si="402"/>
        <v/>
      </c>
      <c r="AI97" s="414" t="str">
        <f t="shared" si="402"/>
        <v/>
      </c>
      <c r="AJ97" s="414" t="str">
        <f t="shared" si="402"/>
        <v/>
      </c>
      <c r="AK97" s="414" t="str">
        <f t="shared" si="402"/>
        <v/>
      </c>
      <c r="AL97" s="414" t="str">
        <f t="shared" si="402"/>
        <v/>
      </c>
      <c r="AM97" s="414" t="str">
        <f t="shared" si="402"/>
        <v/>
      </c>
      <c r="AN97" s="414" t="str">
        <f t="shared" si="402"/>
        <v/>
      </c>
      <c r="AO97" s="414" t="str">
        <f t="shared" si="402"/>
        <v/>
      </c>
      <c r="AP97" s="414" t="str">
        <f t="shared" si="402"/>
        <v/>
      </c>
      <c r="AQ97" s="419" t="str">
        <f t="shared" si="402"/>
        <v/>
      </c>
      <c r="AR97" s="419"/>
      <c r="AS97" s="414" t="str">
        <f t="shared" si="403"/>
        <v/>
      </c>
      <c r="AT97" s="414" t="str">
        <f t="shared" si="403"/>
        <v/>
      </c>
      <c r="AU97" s="414" t="str">
        <f t="shared" si="403"/>
        <v/>
      </c>
      <c r="AV97" s="414" t="str">
        <f t="shared" si="403"/>
        <v/>
      </c>
      <c r="AW97" s="414" t="str">
        <f t="shared" si="403"/>
        <v/>
      </c>
      <c r="AX97" s="414" t="str">
        <f t="shared" si="403"/>
        <v/>
      </c>
      <c r="AY97" s="414" t="str">
        <f t="shared" si="403"/>
        <v/>
      </c>
      <c r="AZ97" s="414" t="str">
        <f t="shared" si="403"/>
        <v/>
      </c>
      <c r="BA97" s="414" t="str">
        <f t="shared" si="403"/>
        <v/>
      </c>
      <c r="BB97" s="414" t="str">
        <f t="shared" si="403"/>
        <v/>
      </c>
      <c r="BC97" s="414" t="str">
        <f t="shared" si="403"/>
        <v/>
      </c>
      <c r="BD97" s="419" t="str">
        <f t="shared" si="403"/>
        <v/>
      </c>
      <c r="BE97" s="419"/>
      <c r="BF97" s="414" t="str">
        <f t="shared" si="404"/>
        <v/>
      </c>
      <c r="BG97" s="414" t="str">
        <f t="shared" si="404"/>
        <v/>
      </c>
      <c r="BH97" s="414" t="str">
        <f t="shared" si="404"/>
        <v/>
      </c>
      <c r="BI97" s="414" t="str">
        <f t="shared" si="404"/>
        <v/>
      </c>
      <c r="BJ97" s="414" t="str">
        <f t="shared" si="404"/>
        <v/>
      </c>
      <c r="BK97" s="414" t="str">
        <f t="shared" si="404"/>
        <v/>
      </c>
      <c r="BL97" s="414" t="str">
        <f t="shared" si="404"/>
        <v/>
      </c>
      <c r="BM97" s="414" t="str">
        <f t="shared" si="404"/>
        <v/>
      </c>
      <c r="BN97" s="414" t="str">
        <f t="shared" si="404"/>
        <v/>
      </c>
      <c r="BO97" s="414" t="str">
        <f t="shared" si="404"/>
        <v/>
      </c>
      <c r="BP97" s="414" t="str">
        <f t="shared" si="404"/>
        <v/>
      </c>
      <c r="BQ97" s="419" t="str">
        <f t="shared" si="404"/>
        <v/>
      </c>
      <c r="BR97" s="419"/>
      <c r="BS97" s="414" t="str">
        <f t="shared" si="405"/>
        <v/>
      </c>
      <c r="BT97" s="414" t="str">
        <f t="shared" si="405"/>
        <v/>
      </c>
      <c r="BU97" s="414" t="str">
        <f t="shared" si="405"/>
        <v/>
      </c>
      <c r="BV97" s="414" t="str">
        <f t="shared" si="405"/>
        <v/>
      </c>
      <c r="BW97" s="414" t="str">
        <f t="shared" si="405"/>
        <v/>
      </c>
      <c r="BX97" s="414" t="str">
        <f t="shared" si="405"/>
        <v/>
      </c>
      <c r="BY97" s="414" t="str">
        <f t="shared" si="405"/>
        <v/>
      </c>
      <c r="BZ97" s="414" t="str">
        <f t="shared" si="405"/>
        <v/>
      </c>
      <c r="CA97" s="414" t="str">
        <f t="shared" si="405"/>
        <v/>
      </c>
      <c r="CB97" s="414" t="str">
        <f t="shared" si="405"/>
        <v/>
      </c>
      <c r="CC97" s="414" t="str">
        <f t="shared" si="405"/>
        <v/>
      </c>
      <c r="CD97" s="419" t="str">
        <f t="shared" si="405"/>
        <v/>
      </c>
      <c r="CE97" s="419"/>
      <c r="CF97" s="414" t="str">
        <f t="shared" si="406"/>
        <v/>
      </c>
      <c r="CG97" s="414" t="str">
        <f t="shared" si="406"/>
        <v/>
      </c>
      <c r="CH97" s="414" t="str">
        <f t="shared" si="406"/>
        <v/>
      </c>
      <c r="CI97" s="414" t="str">
        <f t="shared" si="406"/>
        <v/>
      </c>
      <c r="CJ97" s="414" t="str">
        <f t="shared" si="406"/>
        <v/>
      </c>
      <c r="CK97" s="414" t="str">
        <f t="shared" si="406"/>
        <v/>
      </c>
      <c r="CL97" s="414" t="str">
        <f t="shared" si="406"/>
        <v/>
      </c>
      <c r="CM97" s="414" t="str">
        <f t="shared" si="406"/>
        <v/>
      </c>
      <c r="CN97" s="414" t="str">
        <f t="shared" si="406"/>
        <v/>
      </c>
      <c r="CO97" s="414" t="str">
        <f t="shared" si="406"/>
        <v/>
      </c>
      <c r="CP97" s="414" t="str">
        <f t="shared" si="406"/>
        <v/>
      </c>
      <c r="CQ97" s="419" t="str">
        <f t="shared" si="406"/>
        <v/>
      </c>
      <c r="CR97" s="419"/>
    </row>
    <row r="98" spans="1:96" ht="16">
      <c r="A98" s="616">
        <v>43831</v>
      </c>
      <c r="B98" s="630">
        <f>A19-1</f>
        <v>44926</v>
      </c>
      <c r="C98" s="633">
        <v>20</v>
      </c>
      <c r="D98" s="632">
        <v>3.5</v>
      </c>
      <c r="E98" s="263" t="s">
        <v>159</v>
      </c>
      <c r="F98" s="585" t="str">
        <f t="shared" si="407"/>
        <v/>
      </c>
      <c r="G98" s="414" t="str">
        <f t="shared" si="400"/>
        <v/>
      </c>
      <c r="H98" s="414" t="str">
        <f t="shared" si="400"/>
        <v/>
      </c>
      <c r="I98" s="414" t="str">
        <f t="shared" si="400"/>
        <v/>
      </c>
      <c r="J98" s="414" t="str">
        <f t="shared" si="400"/>
        <v/>
      </c>
      <c r="K98" s="414" t="str">
        <f t="shared" si="400"/>
        <v/>
      </c>
      <c r="L98" s="414" t="str">
        <f t="shared" si="400"/>
        <v/>
      </c>
      <c r="M98" s="414" t="str">
        <f t="shared" si="400"/>
        <v/>
      </c>
      <c r="N98" s="414" t="str">
        <f t="shared" si="400"/>
        <v/>
      </c>
      <c r="O98" s="414" t="str">
        <f t="shared" si="400"/>
        <v/>
      </c>
      <c r="P98" s="414" t="str">
        <f t="shared" si="400"/>
        <v/>
      </c>
      <c r="Q98" s="419" t="str">
        <f t="shared" si="400"/>
        <v/>
      </c>
      <c r="R98" s="424"/>
      <c r="S98" s="414" t="str">
        <f t="shared" si="408"/>
        <v/>
      </c>
      <c r="T98" s="414" t="str">
        <f t="shared" si="401"/>
        <v/>
      </c>
      <c r="U98" s="414" t="str">
        <f t="shared" si="401"/>
        <v/>
      </c>
      <c r="V98" s="414" t="str">
        <f t="shared" si="401"/>
        <v/>
      </c>
      <c r="W98" s="414" t="str">
        <f t="shared" si="401"/>
        <v/>
      </c>
      <c r="X98" s="414" t="str">
        <f t="shared" si="401"/>
        <v/>
      </c>
      <c r="Y98" s="414" t="str">
        <f t="shared" si="401"/>
        <v/>
      </c>
      <c r="Z98" s="414" t="str">
        <f t="shared" si="401"/>
        <v/>
      </c>
      <c r="AA98" s="414" t="str">
        <f t="shared" si="401"/>
        <v/>
      </c>
      <c r="AB98" s="414" t="str">
        <f t="shared" si="401"/>
        <v/>
      </c>
      <c r="AC98" s="414" t="str">
        <f t="shared" si="401"/>
        <v/>
      </c>
      <c r="AD98" s="419" t="str">
        <f t="shared" si="401"/>
        <v/>
      </c>
      <c r="AE98" s="419"/>
      <c r="AF98" s="414" t="str">
        <f t="shared" si="402"/>
        <v/>
      </c>
      <c r="AG98" s="414" t="str">
        <f t="shared" si="402"/>
        <v/>
      </c>
      <c r="AH98" s="414" t="str">
        <f t="shared" si="402"/>
        <v/>
      </c>
      <c r="AI98" s="414" t="str">
        <f t="shared" si="402"/>
        <v/>
      </c>
      <c r="AJ98" s="414" t="str">
        <f t="shared" si="402"/>
        <v/>
      </c>
      <c r="AK98" s="414" t="str">
        <f t="shared" si="402"/>
        <v/>
      </c>
      <c r="AL98" s="414" t="str">
        <f t="shared" si="402"/>
        <v/>
      </c>
      <c r="AM98" s="414" t="str">
        <f t="shared" si="402"/>
        <v/>
      </c>
      <c r="AN98" s="414" t="str">
        <f t="shared" si="402"/>
        <v/>
      </c>
      <c r="AO98" s="414" t="str">
        <f t="shared" si="402"/>
        <v/>
      </c>
      <c r="AP98" s="414" t="str">
        <f t="shared" si="402"/>
        <v/>
      </c>
      <c r="AQ98" s="419" t="str">
        <f t="shared" si="402"/>
        <v/>
      </c>
      <c r="AR98" s="419"/>
      <c r="AS98" s="414" t="str">
        <f t="shared" si="403"/>
        <v/>
      </c>
      <c r="AT98" s="414" t="str">
        <f t="shared" si="403"/>
        <v/>
      </c>
      <c r="AU98" s="414" t="str">
        <f t="shared" si="403"/>
        <v/>
      </c>
      <c r="AV98" s="414" t="str">
        <f t="shared" si="403"/>
        <v/>
      </c>
      <c r="AW98" s="414" t="str">
        <f t="shared" si="403"/>
        <v/>
      </c>
      <c r="AX98" s="414" t="str">
        <f t="shared" si="403"/>
        <v/>
      </c>
      <c r="AY98" s="414" t="str">
        <f t="shared" si="403"/>
        <v/>
      </c>
      <c r="AZ98" s="414" t="str">
        <f t="shared" si="403"/>
        <v/>
      </c>
      <c r="BA98" s="414" t="str">
        <f t="shared" si="403"/>
        <v/>
      </c>
      <c r="BB98" s="414" t="str">
        <f t="shared" si="403"/>
        <v/>
      </c>
      <c r="BC98" s="414" t="str">
        <f t="shared" si="403"/>
        <v/>
      </c>
      <c r="BD98" s="419" t="str">
        <f t="shared" si="403"/>
        <v/>
      </c>
      <c r="BE98" s="419"/>
      <c r="BF98" s="414" t="str">
        <f t="shared" si="404"/>
        <v/>
      </c>
      <c r="BG98" s="414" t="str">
        <f t="shared" si="404"/>
        <v/>
      </c>
      <c r="BH98" s="414" t="str">
        <f t="shared" si="404"/>
        <v/>
      </c>
      <c r="BI98" s="414" t="str">
        <f t="shared" si="404"/>
        <v/>
      </c>
      <c r="BJ98" s="414" t="str">
        <f t="shared" si="404"/>
        <v/>
      </c>
      <c r="BK98" s="414" t="str">
        <f t="shared" si="404"/>
        <v/>
      </c>
      <c r="BL98" s="414" t="str">
        <f t="shared" si="404"/>
        <v/>
      </c>
      <c r="BM98" s="414" t="str">
        <f t="shared" si="404"/>
        <v/>
      </c>
      <c r="BN98" s="414" t="str">
        <f t="shared" si="404"/>
        <v/>
      </c>
      <c r="BO98" s="414" t="str">
        <f t="shared" si="404"/>
        <v/>
      </c>
      <c r="BP98" s="414" t="str">
        <f t="shared" si="404"/>
        <v/>
      </c>
      <c r="BQ98" s="419" t="str">
        <f t="shared" si="404"/>
        <v/>
      </c>
      <c r="BR98" s="419"/>
      <c r="BS98" s="414" t="str">
        <f t="shared" si="405"/>
        <v/>
      </c>
      <c r="BT98" s="414" t="str">
        <f t="shared" si="405"/>
        <v/>
      </c>
      <c r="BU98" s="414" t="str">
        <f t="shared" si="405"/>
        <v/>
      </c>
      <c r="BV98" s="414" t="str">
        <f t="shared" si="405"/>
        <v/>
      </c>
      <c r="BW98" s="414" t="str">
        <f t="shared" si="405"/>
        <v/>
      </c>
      <c r="BX98" s="414" t="str">
        <f t="shared" si="405"/>
        <v/>
      </c>
      <c r="BY98" s="414" t="str">
        <f t="shared" si="405"/>
        <v/>
      </c>
      <c r="BZ98" s="414" t="str">
        <f t="shared" si="405"/>
        <v/>
      </c>
      <c r="CA98" s="414" t="str">
        <f t="shared" si="405"/>
        <v/>
      </c>
      <c r="CB98" s="414" t="str">
        <f t="shared" si="405"/>
        <v/>
      </c>
      <c r="CC98" s="414" t="str">
        <f t="shared" si="405"/>
        <v/>
      </c>
      <c r="CD98" s="419" t="str">
        <f t="shared" si="405"/>
        <v/>
      </c>
      <c r="CE98" s="419"/>
      <c r="CF98" s="414" t="str">
        <f t="shared" si="406"/>
        <v/>
      </c>
      <c r="CG98" s="414" t="str">
        <f t="shared" si="406"/>
        <v/>
      </c>
      <c r="CH98" s="414" t="str">
        <f t="shared" si="406"/>
        <v/>
      </c>
      <c r="CI98" s="414" t="str">
        <f t="shared" si="406"/>
        <v/>
      </c>
      <c r="CJ98" s="414" t="str">
        <f t="shared" si="406"/>
        <v/>
      </c>
      <c r="CK98" s="414" t="str">
        <f t="shared" si="406"/>
        <v/>
      </c>
      <c r="CL98" s="414" t="str">
        <f t="shared" si="406"/>
        <v/>
      </c>
      <c r="CM98" s="414" t="str">
        <f t="shared" si="406"/>
        <v/>
      </c>
      <c r="CN98" s="414" t="str">
        <f t="shared" si="406"/>
        <v/>
      </c>
      <c r="CO98" s="414" t="str">
        <f t="shared" si="406"/>
        <v/>
      </c>
      <c r="CP98" s="414" t="str">
        <f t="shared" si="406"/>
        <v/>
      </c>
      <c r="CQ98" s="419" t="str">
        <f t="shared" si="406"/>
        <v/>
      </c>
      <c r="CR98" s="419"/>
    </row>
    <row r="99" spans="1:96" ht="16" collapsed="1">
      <c r="A99" s="616">
        <v>43922</v>
      </c>
      <c r="B99" s="630">
        <f>A34-1</f>
        <v>44561</v>
      </c>
      <c r="C99" s="633">
        <v>20</v>
      </c>
      <c r="D99" s="632">
        <v>3</v>
      </c>
      <c r="E99" s="263" t="s">
        <v>159</v>
      </c>
      <c r="F99" s="585" t="str">
        <f t="shared" si="407"/>
        <v/>
      </c>
      <c r="G99" s="414" t="str">
        <f t="shared" si="400"/>
        <v/>
      </c>
      <c r="H99" s="414" t="str">
        <f t="shared" si="400"/>
        <v/>
      </c>
      <c r="I99" s="414" t="str">
        <f t="shared" si="400"/>
        <v/>
      </c>
      <c r="J99" s="414" t="str">
        <f t="shared" si="400"/>
        <v/>
      </c>
      <c r="K99" s="414" t="str">
        <f t="shared" si="400"/>
        <v/>
      </c>
      <c r="L99" s="414" t="str">
        <f t="shared" si="400"/>
        <v/>
      </c>
      <c r="M99" s="414" t="str">
        <f t="shared" si="400"/>
        <v/>
      </c>
      <c r="N99" s="414" t="str">
        <f t="shared" si="400"/>
        <v/>
      </c>
      <c r="O99" s="414" t="str">
        <f t="shared" si="400"/>
        <v/>
      </c>
      <c r="P99" s="414" t="str">
        <f t="shared" si="400"/>
        <v/>
      </c>
      <c r="Q99" s="419" t="str">
        <f t="shared" si="400"/>
        <v/>
      </c>
      <c r="R99" s="411"/>
      <c r="S99" s="414" t="str">
        <f t="shared" si="408"/>
        <v/>
      </c>
      <c r="T99" s="414" t="str">
        <f t="shared" si="401"/>
        <v/>
      </c>
      <c r="U99" s="414" t="str">
        <f t="shared" si="401"/>
        <v/>
      </c>
      <c r="V99" s="414" t="str">
        <f t="shared" si="401"/>
        <v/>
      </c>
      <c r="W99" s="414" t="str">
        <f t="shared" si="401"/>
        <v/>
      </c>
      <c r="X99" s="414" t="str">
        <f t="shared" si="401"/>
        <v/>
      </c>
      <c r="Y99" s="414" t="str">
        <f t="shared" si="401"/>
        <v/>
      </c>
      <c r="Z99" s="414" t="str">
        <f t="shared" si="401"/>
        <v/>
      </c>
      <c r="AA99" s="414" t="str">
        <f t="shared" si="401"/>
        <v/>
      </c>
      <c r="AB99" s="414" t="str">
        <f t="shared" si="401"/>
        <v/>
      </c>
      <c r="AC99" s="414" t="str">
        <f t="shared" si="401"/>
        <v/>
      </c>
      <c r="AD99" s="419" t="str">
        <f t="shared" si="401"/>
        <v/>
      </c>
      <c r="AE99" s="419"/>
      <c r="AF99" s="414" t="str">
        <f t="shared" si="402"/>
        <v/>
      </c>
      <c r="AG99" s="414" t="str">
        <f t="shared" si="402"/>
        <v/>
      </c>
      <c r="AH99" s="414" t="str">
        <f t="shared" si="402"/>
        <v/>
      </c>
      <c r="AI99" s="414" t="str">
        <f t="shared" si="402"/>
        <v/>
      </c>
      <c r="AJ99" s="414" t="str">
        <f t="shared" si="402"/>
        <v/>
      </c>
      <c r="AK99" s="414" t="str">
        <f t="shared" si="402"/>
        <v/>
      </c>
      <c r="AL99" s="414" t="str">
        <f t="shared" si="402"/>
        <v/>
      </c>
      <c r="AM99" s="414" t="str">
        <f t="shared" si="402"/>
        <v/>
      </c>
      <c r="AN99" s="414" t="str">
        <f t="shared" si="402"/>
        <v/>
      </c>
      <c r="AO99" s="414" t="str">
        <f t="shared" si="402"/>
        <v/>
      </c>
      <c r="AP99" s="414" t="str">
        <f t="shared" si="402"/>
        <v/>
      </c>
      <c r="AQ99" s="419" t="str">
        <f t="shared" si="402"/>
        <v/>
      </c>
      <c r="AR99" s="419"/>
      <c r="AS99" s="414" t="str">
        <f t="shared" si="403"/>
        <v/>
      </c>
      <c r="AT99" s="414" t="str">
        <f t="shared" si="403"/>
        <v/>
      </c>
      <c r="AU99" s="414" t="str">
        <f t="shared" si="403"/>
        <v/>
      </c>
      <c r="AV99" s="414" t="str">
        <f t="shared" si="403"/>
        <v/>
      </c>
      <c r="AW99" s="414" t="str">
        <f t="shared" si="403"/>
        <v/>
      </c>
      <c r="AX99" s="414" t="str">
        <f t="shared" si="403"/>
        <v/>
      </c>
      <c r="AY99" s="414" t="str">
        <f t="shared" si="403"/>
        <v/>
      </c>
      <c r="AZ99" s="414" t="str">
        <f t="shared" si="403"/>
        <v/>
      </c>
      <c r="BA99" s="414" t="str">
        <f t="shared" si="403"/>
        <v/>
      </c>
      <c r="BB99" s="414" t="str">
        <f t="shared" si="403"/>
        <v/>
      </c>
      <c r="BC99" s="414" t="str">
        <f t="shared" si="403"/>
        <v/>
      </c>
      <c r="BD99" s="419" t="str">
        <f t="shared" si="403"/>
        <v/>
      </c>
      <c r="BE99" s="419"/>
      <c r="BF99" s="414" t="str">
        <f t="shared" si="404"/>
        <v/>
      </c>
      <c r="BG99" s="414" t="str">
        <f t="shared" si="404"/>
        <v/>
      </c>
      <c r="BH99" s="414" t="str">
        <f t="shared" si="404"/>
        <v/>
      </c>
      <c r="BI99" s="414" t="str">
        <f t="shared" si="404"/>
        <v/>
      </c>
      <c r="BJ99" s="414" t="str">
        <f t="shared" si="404"/>
        <v/>
      </c>
      <c r="BK99" s="414" t="str">
        <f t="shared" si="404"/>
        <v/>
      </c>
      <c r="BL99" s="414" t="str">
        <f t="shared" si="404"/>
        <v/>
      </c>
      <c r="BM99" s="414" t="str">
        <f t="shared" si="404"/>
        <v/>
      </c>
      <c r="BN99" s="414" t="str">
        <f t="shared" si="404"/>
        <v/>
      </c>
      <c r="BO99" s="414" t="str">
        <f t="shared" si="404"/>
        <v/>
      </c>
      <c r="BP99" s="414" t="str">
        <f t="shared" si="404"/>
        <v/>
      </c>
      <c r="BQ99" s="419" t="str">
        <f t="shared" si="404"/>
        <v/>
      </c>
      <c r="BR99" s="419"/>
      <c r="BS99" s="414" t="str">
        <f t="shared" si="405"/>
        <v/>
      </c>
      <c r="BT99" s="414" t="str">
        <f t="shared" si="405"/>
        <v/>
      </c>
      <c r="BU99" s="414" t="str">
        <f t="shared" si="405"/>
        <v/>
      </c>
      <c r="BV99" s="414" t="str">
        <f t="shared" si="405"/>
        <v/>
      </c>
      <c r="BW99" s="414" t="str">
        <f t="shared" si="405"/>
        <v/>
      </c>
      <c r="BX99" s="414" t="str">
        <f t="shared" si="405"/>
        <v/>
      </c>
      <c r="BY99" s="414" t="str">
        <f t="shared" si="405"/>
        <v/>
      </c>
      <c r="BZ99" s="414" t="str">
        <f t="shared" si="405"/>
        <v/>
      </c>
      <c r="CA99" s="414" t="str">
        <f t="shared" si="405"/>
        <v/>
      </c>
      <c r="CB99" s="414" t="str">
        <f t="shared" si="405"/>
        <v/>
      </c>
      <c r="CC99" s="414" t="str">
        <f t="shared" si="405"/>
        <v/>
      </c>
      <c r="CD99" s="419" t="str">
        <f t="shared" si="405"/>
        <v/>
      </c>
      <c r="CE99" s="419"/>
      <c r="CF99" s="414" t="str">
        <f t="shared" si="406"/>
        <v/>
      </c>
      <c r="CG99" s="414" t="str">
        <f t="shared" si="406"/>
        <v/>
      </c>
      <c r="CH99" s="414" t="str">
        <f t="shared" si="406"/>
        <v/>
      </c>
      <c r="CI99" s="414" t="str">
        <f t="shared" si="406"/>
        <v/>
      </c>
      <c r="CJ99" s="414" t="str">
        <f t="shared" si="406"/>
        <v/>
      </c>
      <c r="CK99" s="414" t="str">
        <f t="shared" si="406"/>
        <v/>
      </c>
      <c r="CL99" s="414" t="str">
        <f t="shared" si="406"/>
        <v/>
      </c>
      <c r="CM99" s="414" t="str">
        <f t="shared" si="406"/>
        <v/>
      </c>
      <c r="CN99" s="414" t="str">
        <f t="shared" si="406"/>
        <v/>
      </c>
      <c r="CO99" s="414" t="str">
        <f t="shared" si="406"/>
        <v/>
      </c>
      <c r="CP99" s="414" t="str">
        <f t="shared" si="406"/>
        <v/>
      </c>
      <c r="CQ99" s="419" t="str">
        <f t="shared" si="406"/>
        <v/>
      </c>
      <c r="CR99" s="419"/>
    </row>
    <row r="100" spans="1:96" ht="16">
      <c r="A100" s="616">
        <v>43831</v>
      </c>
      <c r="B100" s="630">
        <f>A37-1</f>
        <v>43951</v>
      </c>
      <c r="C100" s="633">
        <v>50</v>
      </c>
      <c r="D100" s="632">
        <v>2</v>
      </c>
      <c r="E100" s="263" t="s">
        <v>159</v>
      </c>
      <c r="F100" s="585" t="str">
        <f t="shared" si="407"/>
        <v/>
      </c>
      <c r="G100" s="414" t="str">
        <f t="shared" si="400"/>
        <v/>
      </c>
      <c r="H100" s="414" t="str">
        <f t="shared" si="400"/>
        <v/>
      </c>
      <c r="I100" s="414" t="str">
        <f t="shared" si="400"/>
        <v/>
      </c>
      <c r="J100" s="414" t="str">
        <f t="shared" si="400"/>
        <v/>
      </c>
      <c r="K100" s="414" t="str">
        <f t="shared" si="400"/>
        <v/>
      </c>
      <c r="L100" s="414" t="str">
        <f t="shared" si="400"/>
        <v/>
      </c>
      <c r="M100" s="414" t="str">
        <f t="shared" si="400"/>
        <v/>
      </c>
      <c r="N100" s="414" t="str">
        <f t="shared" si="400"/>
        <v/>
      </c>
      <c r="O100" s="414" t="str">
        <f t="shared" si="400"/>
        <v/>
      </c>
      <c r="P100" s="414" t="str">
        <f t="shared" si="400"/>
        <v/>
      </c>
      <c r="Q100" s="419" t="str">
        <f t="shared" si="400"/>
        <v/>
      </c>
      <c r="R100" s="411"/>
      <c r="S100" s="414" t="str">
        <f t="shared" si="408"/>
        <v/>
      </c>
      <c r="T100" s="414" t="str">
        <f t="shared" si="401"/>
        <v/>
      </c>
      <c r="U100" s="414" t="str">
        <f t="shared" si="401"/>
        <v/>
      </c>
      <c r="V100" s="414" t="str">
        <f t="shared" si="401"/>
        <v/>
      </c>
      <c r="W100" s="414" t="str">
        <f t="shared" si="401"/>
        <v/>
      </c>
      <c r="X100" s="414" t="str">
        <f t="shared" si="401"/>
        <v/>
      </c>
      <c r="Y100" s="414" t="str">
        <f t="shared" si="401"/>
        <v/>
      </c>
      <c r="Z100" s="414" t="str">
        <f t="shared" si="401"/>
        <v/>
      </c>
      <c r="AA100" s="414" t="str">
        <f t="shared" si="401"/>
        <v/>
      </c>
      <c r="AB100" s="414" t="str">
        <f t="shared" si="401"/>
        <v/>
      </c>
      <c r="AC100" s="414" t="str">
        <f t="shared" si="401"/>
        <v/>
      </c>
      <c r="AD100" s="419" t="str">
        <f t="shared" si="401"/>
        <v/>
      </c>
      <c r="AE100" s="419"/>
      <c r="AF100" s="414" t="str">
        <f t="shared" si="402"/>
        <v/>
      </c>
      <c r="AG100" s="414" t="str">
        <f t="shared" si="402"/>
        <v/>
      </c>
      <c r="AH100" s="414" t="str">
        <f t="shared" si="402"/>
        <v/>
      </c>
      <c r="AI100" s="414" t="str">
        <f t="shared" si="402"/>
        <v/>
      </c>
      <c r="AJ100" s="414" t="str">
        <f t="shared" si="402"/>
        <v/>
      </c>
      <c r="AK100" s="414" t="str">
        <f t="shared" si="402"/>
        <v/>
      </c>
      <c r="AL100" s="414" t="str">
        <f t="shared" si="402"/>
        <v/>
      </c>
      <c r="AM100" s="414" t="str">
        <f t="shared" si="402"/>
        <v/>
      </c>
      <c r="AN100" s="414" t="str">
        <f t="shared" si="402"/>
        <v/>
      </c>
      <c r="AO100" s="414" t="str">
        <f t="shared" si="402"/>
        <v/>
      </c>
      <c r="AP100" s="414" t="str">
        <f t="shared" si="402"/>
        <v/>
      </c>
      <c r="AQ100" s="419" t="str">
        <f t="shared" si="402"/>
        <v/>
      </c>
      <c r="AR100" s="419"/>
      <c r="AS100" s="414" t="str">
        <f t="shared" si="403"/>
        <v/>
      </c>
      <c r="AT100" s="414" t="str">
        <f t="shared" si="403"/>
        <v/>
      </c>
      <c r="AU100" s="414" t="str">
        <f t="shared" si="403"/>
        <v/>
      </c>
      <c r="AV100" s="414" t="str">
        <f t="shared" si="403"/>
        <v/>
      </c>
      <c r="AW100" s="414" t="str">
        <f t="shared" si="403"/>
        <v/>
      </c>
      <c r="AX100" s="414" t="str">
        <f t="shared" si="403"/>
        <v/>
      </c>
      <c r="AY100" s="414" t="str">
        <f t="shared" si="403"/>
        <v/>
      </c>
      <c r="AZ100" s="414" t="str">
        <f t="shared" si="403"/>
        <v/>
      </c>
      <c r="BA100" s="414" t="str">
        <f t="shared" si="403"/>
        <v/>
      </c>
      <c r="BB100" s="414" t="str">
        <f t="shared" si="403"/>
        <v/>
      </c>
      <c r="BC100" s="414" t="str">
        <f t="shared" si="403"/>
        <v/>
      </c>
      <c r="BD100" s="419" t="str">
        <f t="shared" si="403"/>
        <v/>
      </c>
      <c r="BE100" s="419"/>
      <c r="BF100" s="414" t="str">
        <f t="shared" si="404"/>
        <v/>
      </c>
      <c r="BG100" s="414" t="str">
        <f t="shared" si="404"/>
        <v/>
      </c>
      <c r="BH100" s="414" t="str">
        <f t="shared" si="404"/>
        <v/>
      </c>
      <c r="BI100" s="414" t="str">
        <f t="shared" si="404"/>
        <v/>
      </c>
      <c r="BJ100" s="414" t="str">
        <f t="shared" si="404"/>
        <v/>
      </c>
      <c r="BK100" s="414" t="str">
        <f t="shared" si="404"/>
        <v/>
      </c>
      <c r="BL100" s="414" t="str">
        <f t="shared" si="404"/>
        <v/>
      </c>
      <c r="BM100" s="414" t="str">
        <f t="shared" si="404"/>
        <v/>
      </c>
      <c r="BN100" s="414" t="str">
        <f t="shared" si="404"/>
        <v/>
      </c>
      <c r="BO100" s="414" t="str">
        <f t="shared" si="404"/>
        <v/>
      </c>
      <c r="BP100" s="414" t="str">
        <f t="shared" si="404"/>
        <v/>
      </c>
      <c r="BQ100" s="419" t="str">
        <f t="shared" si="404"/>
        <v/>
      </c>
      <c r="BR100" s="419"/>
      <c r="BS100" s="414" t="str">
        <f t="shared" si="405"/>
        <v/>
      </c>
      <c r="BT100" s="414" t="str">
        <f t="shared" si="405"/>
        <v/>
      </c>
      <c r="BU100" s="414" t="str">
        <f t="shared" si="405"/>
        <v/>
      </c>
      <c r="BV100" s="414" t="str">
        <f t="shared" si="405"/>
        <v/>
      </c>
      <c r="BW100" s="414" t="str">
        <f t="shared" si="405"/>
        <v/>
      </c>
      <c r="BX100" s="414" t="str">
        <f t="shared" si="405"/>
        <v/>
      </c>
      <c r="BY100" s="414" t="str">
        <f t="shared" si="405"/>
        <v/>
      </c>
      <c r="BZ100" s="414" t="str">
        <f t="shared" si="405"/>
        <v/>
      </c>
      <c r="CA100" s="414" t="str">
        <f t="shared" si="405"/>
        <v/>
      </c>
      <c r="CB100" s="414" t="str">
        <f t="shared" si="405"/>
        <v/>
      </c>
      <c r="CC100" s="414" t="str">
        <f t="shared" si="405"/>
        <v/>
      </c>
      <c r="CD100" s="419" t="str">
        <f t="shared" si="405"/>
        <v/>
      </c>
      <c r="CE100" s="419"/>
      <c r="CF100" s="414" t="str">
        <f t="shared" si="406"/>
        <v/>
      </c>
      <c r="CG100" s="414" t="str">
        <f t="shared" si="406"/>
        <v/>
      </c>
      <c r="CH100" s="414" t="str">
        <f t="shared" si="406"/>
        <v/>
      </c>
      <c r="CI100" s="414" t="str">
        <f t="shared" si="406"/>
        <v/>
      </c>
      <c r="CJ100" s="414" t="str">
        <f t="shared" si="406"/>
        <v/>
      </c>
      <c r="CK100" s="414" t="str">
        <f t="shared" si="406"/>
        <v/>
      </c>
      <c r="CL100" s="414" t="str">
        <f t="shared" si="406"/>
        <v/>
      </c>
      <c r="CM100" s="414" t="str">
        <f t="shared" si="406"/>
        <v/>
      </c>
      <c r="CN100" s="414" t="str">
        <f t="shared" si="406"/>
        <v/>
      </c>
      <c r="CO100" s="414" t="str">
        <f t="shared" si="406"/>
        <v/>
      </c>
      <c r="CP100" s="414" t="str">
        <f t="shared" si="406"/>
        <v/>
      </c>
      <c r="CQ100" s="419" t="str">
        <f t="shared" si="406"/>
        <v/>
      </c>
      <c r="CR100" s="419"/>
    </row>
    <row r="101" spans="1:96" ht="16">
      <c r="A101" s="616">
        <v>43983</v>
      </c>
      <c r="B101" s="630">
        <f>A39-1</f>
        <v>44561</v>
      </c>
      <c r="C101" s="633">
        <v>20</v>
      </c>
      <c r="D101" s="632">
        <v>4</v>
      </c>
      <c r="E101" s="263" t="s">
        <v>159</v>
      </c>
      <c r="F101" s="585" t="str">
        <f t="shared" si="407"/>
        <v/>
      </c>
      <c r="G101" s="414" t="str">
        <f t="shared" si="400"/>
        <v/>
      </c>
      <c r="H101" s="414" t="str">
        <f t="shared" si="400"/>
        <v/>
      </c>
      <c r="I101" s="414" t="str">
        <f t="shared" si="400"/>
        <v/>
      </c>
      <c r="J101" s="414" t="str">
        <f t="shared" si="400"/>
        <v/>
      </c>
      <c r="K101" s="414" t="str">
        <f t="shared" si="400"/>
        <v/>
      </c>
      <c r="L101" s="414" t="str">
        <f t="shared" si="400"/>
        <v/>
      </c>
      <c r="M101" s="414" t="str">
        <f t="shared" si="400"/>
        <v/>
      </c>
      <c r="N101" s="414" t="str">
        <f t="shared" si="400"/>
        <v/>
      </c>
      <c r="O101" s="414" t="str">
        <f t="shared" si="400"/>
        <v/>
      </c>
      <c r="P101" s="414" t="str">
        <f t="shared" si="400"/>
        <v/>
      </c>
      <c r="Q101" s="419" t="str">
        <f t="shared" si="400"/>
        <v/>
      </c>
      <c r="R101" s="411"/>
      <c r="S101" s="414" t="str">
        <f t="shared" si="408"/>
        <v/>
      </c>
      <c r="T101" s="414" t="str">
        <f t="shared" si="401"/>
        <v/>
      </c>
      <c r="U101" s="414" t="str">
        <f t="shared" si="401"/>
        <v/>
      </c>
      <c r="V101" s="414" t="str">
        <f t="shared" si="401"/>
        <v/>
      </c>
      <c r="W101" s="414" t="str">
        <f t="shared" si="401"/>
        <v/>
      </c>
      <c r="X101" s="414" t="str">
        <f t="shared" si="401"/>
        <v/>
      </c>
      <c r="Y101" s="414" t="str">
        <f t="shared" si="401"/>
        <v/>
      </c>
      <c r="Z101" s="414" t="str">
        <f t="shared" si="401"/>
        <v/>
      </c>
      <c r="AA101" s="414" t="str">
        <f t="shared" si="401"/>
        <v/>
      </c>
      <c r="AB101" s="414" t="str">
        <f t="shared" si="401"/>
        <v/>
      </c>
      <c r="AC101" s="414" t="str">
        <f t="shared" si="401"/>
        <v/>
      </c>
      <c r="AD101" s="419" t="str">
        <f t="shared" si="401"/>
        <v/>
      </c>
      <c r="AE101" s="419"/>
      <c r="AF101" s="414" t="str">
        <f t="shared" si="402"/>
        <v/>
      </c>
      <c r="AG101" s="414" t="str">
        <f t="shared" si="402"/>
        <v/>
      </c>
      <c r="AH101" s="414" t="str">
        <f t="shared" si="402"/>
        <v/>
      </c>
      <c r="AI101" s="414" t="str">
        <f t="shared" si="402"/>
        <v/>
      </c>
      <c r="AJ101" s="414" t="str">
        <f t="shared" si="402"/>
        <v/>
      </c>
      <c r="AK101" s="414" t="str">
        <f t="shared" si="402"/>
        <v/>
      </c>
      <c r="AL101" s="414" t="str">
        <f t="shared" si="402"/>
        <v/>
      </c>
      <c r="AM101" s="414" t="str">
        <f t="shared" si="402"/>
        <v/>
      </c>
      <c r="AN101" s="414" t="str">
        <f t="shared" si="402"/>
        <v/>
      </c>
      <c r="AO101" s="414" t="str">
        <f t="shared" si="402"/>
        <v/>
      </c>
      <c r="AP101" s="414" t="str">
        <f t="shared" si="402"/>
        <v/>
      </c>
      <c r="AQ101" s="419" t="str">
        <f t="shared" si="402"/>
        <v/>
      </c>
      <c r="AR101" s="419"/>
      <c r="AS101" s="414" t="str">
        <f t="shared" si="403"/>
        <v/>
      </c>
      <c r="AT101" s="414" t="str">
        <f t="shared" si="403"/>
        <v/>
      </c>
      <c r="AU101" s="414" t="str">
        <f t="shared" si="403"/>
        <v/>
      </c>
      <c r="AV101" s="414" t="str">
        <f t="shared" si="403"/>
        <v/>
      </c>
      <c r="AW101" s="414" t="str">
        <f t="shared" si="403"/>
        <v/>
      </c>
      <c r="AX101" s="414" t="str">
        <f t="shared" si="403"/>
        <v/>
      </c>
      <c r="AY101" s="414" t="str">
        <f t="shared" si="403"/>
        <v/>
      </c>
      <c r="AZ101" s="414" t="str">
        <f t="shared" si="403"/>
        <v/>
      </c>
      <c r="BA101" s="414" t="str">
        <f t="shared" si="403"/>
        <v/>
      </c>
      <c r="BB101" s="414" t="str">
        <f t="shared" si="403"/>
        <v/>
      </c>
      <c r="BC101" s="414" t="str">
        <f t="shared" si="403"/>
        <v/>
      </c>
      <c r="BD101" s="419" t="str">
        <f t="shared" si="403"/>
        <v/>
      </c>
      <c r="BE101" s="419"/>
      <c r="BF101" s="414" t="str">
        <f t="shared" si="404"/>
        <v/>
      </c>
      <c r="BG101" s="414" t="str">
        <f t="shared" si="404"/>
        <v/>
      </c>
      <c r="BH101" s="414" t="str">
        <f t="shared" si="404"/>
        <v/>
      </c>
      <c r="BI101" s="414" t="str">
        <f t="shared" si="404"/>
        <v/>
      </c>
      <c r="BJ101" s="414" t="str">
        <f t="shared" si="404"/>
        <v/>
      </c>
      <c r="BK101" s="414" t="str">
        <f t="shared" si="404"/>
        <v/>
      </c>
      <c r="BL101" s="414" t="str">
        <f t="shared" si="404"/>
        <v/>
      </c>
      <c r="BM101" s="414" t="str">
        <f t="shared" si="404"/>
        <v/>
      </c>
      <c r="BN101" s="414" t="str">
        <f t="shared" si="404"/>
        <v/>
      </c>
      <c r="BO101" s="414" t="str">
        <f t="shared" si="404"/>
        <v/>
      </c>
      <c r="BP101" s="414" t="str">
        <f t="shared" si="404"/>
        <v/>
      </c>
      <c r="BQ101" s="419" t="str">
        <f t="shared" si="404"/>
        <v/>
      </c>
      <c r="BR101" s="419"/>
      <c r="BS101" s="414" t="str">
        <f t="shared" si="405"/>
        <v/>
      </c>
      <c r="BT101" s="414" t="str">
        <f t="shared" si="405"/>
        <v/>
      </c>
      <c r="BU101" s="414" t="str">
        <f t="shared" si="405"/>
        <v/>
      </c>
      <c r="BV101" s="414" t="str">
        <f t="shared" si="405"/>
        <v/>
      </c>
      <c r="BW101" s="414" t="str">
        <f t="shared" si="405"/>
        <v/>
      </c>
      <c r="BX101" s="414" t="str">
        <f t="shared" si="405"/>
        <v/>
      </c>
      <c r="BY101" s="414" t="str">
        <f t="shared" si="405"/>
        <v/>
      </c>
      <c r="BZ101" s="414" t="str">
        <f t="shared" si="405"/>
        <v/>
      </c>
      <c r="CA101" s="414" t="str">
        <f t="shared" si="405"/>
        <v/>
      </c>
      <c r="CB101" s="414" t="str">
        <f t="shared" si="405"/>
        <v/>
      </c>
      <c r="CC101" s="414" t="str">
        <f t="shared" si="405"/>
        <v/>
      </c>
      <c r="CD101" s="419" t="str">
        <f t="shared" si="405"/>
        <v/>
      </c>
      <c r="CE101" s="419"/>
      <c r="CF101" s="414" t="str">
        <f t="shared" si="406"/>
        <v/>
      </c>
      <c r="CG101" s="414" t="str">
        <f t="shared" si="406"/>
        <v/>
      </c>
      <c r="CH101" s="414" t="str">
        <f t="shared" si="406"/>
        <v/>
      </c>
      <c r="CI101" s="414" t="str">
        <f t="shared" si="406"/>
        <v/>
      </c>
      <c r="CJ101" s="414" t="str">
        <f t="shared" si="406"/>
        <v/>
      </c>
      <c r="CK101" s="414" t="str">
        <f t="shared" si="406"/>
        <v/>
      </c>
      <c r="CL101" s="414" t="str">
        <f t="shared" si="406"/>
        <v/>
      </c>
      <c r="CM101" s="414" t="str">
        <f t="shared" si="406"/>
        <v/>
      </c>
      <c r="CN101" s="414" t="str">
        <f t="shared" si="406"/>
        <v/>
      </c>
      <c r="CO101" s="414" t="str">
        <f t="shared" si="406"/>
        <v/>
      </c>
      <c r="CP101" s="414" t="str">
        <f t="shared" si="406"/>
        <v/>
      </c>
      <c r="CQ101" s="419" t="str">
        <f t="shared" si="406"/>
        <v/>
      </c>
      <c r="CR101" s="419"/>
    </row>
    <row r="102" spans="1:96" ht="16">
      <c r="A102" s="616">
        <v>43922</v>
      </c>
      <c r="B102" s="630">
        <f>A36-1</f>
        <v>44408</v>
      </c>
      <c r="C102" s="633">
        <v>50</v>
      </c>
      <c r="D102" s="632">
        <v>1</v>
      </c>
      <c r="E102" s="263" t="s">
        <v>159</v>
      </c>
      <c r="F102" s="585" t="str">
        <f t="shared" si="407"/>
        <v/>
      </c>
      <c r="G102" s="414" t="str">
        <f t="shared" si="400"/>
        <v/>
      </c>
      <c r="H102" s="414" t="str">
        <f t="shared" si="400"/>
        <v/>
      </c>
      <c r="I102" s="414" t="str">
        <f t="shared" si="400"/>
        <v/>
      </c>
      <c r="J102" s="414" t="str">
        <f t="shared" si="400"/>
        <v/>
      </c>
      <c r="K102" s="414" t="str">
        <f t="shared" si="400"/>
        <v/>
      </c>
      <c r="L102" s="414" t="str">
        <f t="shared" si="400"/>
        <v/>
      </c>
      <c r="M102" s="414" t="str">
        <f t="shared" si="400"/>
        <v/>
      </c>
      <c r="N102" s="414" t="str">
        <f t="shared" si="400"/>
        <v/>
      </c>
      <c r="O102" s="414" t="str">
        <f t="shared" si="400"/>
        <v/>
      </c>
      <c r="P102" s="414" t="str">
        <f t="shared" si="400"/>
        <v/>
      </c>
      <c r="Q102" s="419" t="str">
        <f t="shared" si="400"/>
        <v/>
      </c>
      <c r="R102" s="411"/>
      <c r="S102" s="414" t="str">
        <f t="shared" si="408"/>
        <v/>
      </c>
      <c r="T102" s="414" t="str">
        <f t="shared" si="401"/>
        <v/>
      </c>
      <c r="U102" s="414" t="str">
        <f t="shared" si="401"/>
        <v/>
      </c>
      <c r="V102" s="414" t="str">
        <f t="shared" si="401"/>
        <v/>
      </c>
      <c r="W102" s="414" t="str">
        <f t="shared" si="401"/>
        <v/>
      </c>
      <c r="X102" s="414" t="str">
        <f t="shared" si="401"/>
        <v/>
      </c>
      <c r="Y102" s="414" t="str">
        <f t="shared" si="401"/>
        <v/>
      </c>
      <c r="Z102" s="414" t="str">
        <f t="shared" si="401"/>
        <v/>
      </c>
      <c r="AA102" s="414" t="str">
        <f t="shared" si="401"/>
        <v/>
      </c>
      <c r="AB102" s="414" t="str">
        <f t="shared" si="401"/>
        <v/>
      </c>
      <c r="AC102" s="414" t="str">
        <f t="shared" si="401"/>
        <v/>
      </c>
      <c r="AD102" s="419" t="str">
        <f t="shared" si="401"/>
        <v/>
      </c>
      <c r="AE102" s="419"/>
      <c r="AF102" s="414" t="str">
        <f t="shared" si="402"/>
        <v/>
      </c>
      <c r="AG102" s="414" t="str">
        <f t="shared" si="402"/>
        <v/>
      </c>
      <c r="AH102" s="414" t="str">
        <f t="shared" si="402"/>
        <v/>
      </c>
      <c r="AI102" s="414" t="str">
        <f t="shared" si="402"/>
        <v/>
      </c>
      <c r="AJ102" s="414" t="str">
        <f t="shared" si="402"/>
        <v/>
      </c>
      <c r="AK102" s="414" t="str">
        <f t="shared" si="402"/>
        <v/>
      </c>
      <c r="AL102" s="414" t="str">
        <f t="shared" si="402"/>
        <v/>
      </c>
      <c r="AM102" s="414" t="str">
        <f t="shared" si="402"/>
        <v/>
      </c>
      <c r="AN102" s="414" t="str">
        <f t="shared" si="402"/>
        <v/>
      </c>
      <c r="AO102" s="414" t="str">
        <f t="shared" si="402"/>
        <v/>
      </c>
      <c r="AP102" s="414" t="str">
        <f t="shared" si="402"/>
        <v/>
      </c>
      <c r="AQ102" s="419" t="str">
        <f t="shared" si="402"/>
        <v/>
      </c>
      <c r="AR102" s="419"/>
      <c r="AS102" s="414" t="str">
        <f t="shared" si="403"/>
        <v/>
      </c>
      <c r="AT102" s="414" t="str">
        <f t="shared" si="403"/>
        <v/>
      </c>
      <c r="AU102" s="414" t="str">
        <f t="shared" si="403"/>
        <v/>
      </c>
      <c r="AV102" s="414" t="str">
        <f t="shared" si="403"/>
        <v/>
      </c>
      <c r="AW102" s="414" t="str">
        <f t="shared" si="403"/>
        <v/>
      </c>
      <c r="AX102" s="414" t="str">
        <f t="shared" si="403"/>
        <v/>
      </c>
      <c r="AY102" s="414" t="str">
        <f t="shared" si="403"/>
        <v/>
      </c>
      <c r="AZ102" s="414" t="str">
        <f t="shared" si="403"/>
        <v/>
      </c>
      <c r="BA102" s="414" t="str">
        <f t="shared" si="403"/>
        <v/>
      </c>
      <c r="BB102" s="414" t="str">
        <f t="shared" si="403"/>
        <v/>
      </c>
      <c r="BC102" s="414" t="str">
        <f t="shared" si="403"/>
        <v/>
      </c>
      <c r="BD102" s="419" t="str">
        <f t="shared" si="403"/>
        <v/>
      </c>
      <c r="BE102" s="419"/>
      <c r="BF102" s="414" t="str">
        <f t="shared" si="404"/>
        <v/>
      </c>
      <c r="BG102" s="414" t="str">
        <f t="shared" si="404"/>
        <v/>
      </c>
      <c r="BH102" s="414" t="str">
        <f t="shared" si="404"/>
        <v/>
      </c>
      <c r="BI102" s="414" t="str">
        <f t="shared" si="404"/>
        <v/>
      </c>
      <c r="BJ102" s="414" t="str">
        <f t="shared" si="404"/>
        <v/>
      </c>
      <c r="BK102" s="414" t="str">
        <f t="shared" si="404"/>
        <v/>
      </c>
      <c r="BL102" s="414" t="str">
        <f t="shared" si="404"/>
        <v/>
      </c>
      <c r="BM102" s="414" t="str">
        <f t="shared" si="404"/>
        <v/>
      </c>
      <c r="BN102" s="414" t="str">
        <f t="shared" si="404"/>
        <v/>
      </c>
      <c r="BO102" s="414" t="str">
        <f t="shared" si="404"/>
        <v/>
      </c>
      <c r="BP102" s="414" t="str">
        <f t="shared" si="404"/>
        <v/>
      </c>
      <c r="BQ102" s="419" t="str">
        <f t="shared" si="404"/>
        <v/>
      </c>
      <c r="BR102" s="419"/>
      <c r="BS102" s="414" t="str">
        <f t="shared" si="405"/>
        <v/>
      </c>
      <c r="BT102" s="414" t="str">
        <f t="shared" si="405"/>
        <v/>
      </c>
      <c r="BU102" s="414" t="str">
        <f t="shared" si="405"/>
        <v/>
      </c>
      <c r="BV102" s="414" t="str">
        <f t="shared" si="405"/>
        <v/>
      </c>
      <c r="BW102" s="414" t="str">
        <f t="shared" si="405"/>
        <v/>
      </c>
      <c r="BX102" s="414" t="str">
        <f t="shared" si="405"/>
        <v/>
      </c>
      <c r="BY102" s="414" t="str">
        <f t="shared" si="405"/>
        <v/>
      </c>
      <c r="BZ102" s="414" t="str">
        <f t="shared" si="405"/>
        <v/>
      </c>
      <c r="CA102" s="414" t="str">
        <f t="shared" si="405"/>
        <v/>
      </c>
      <c r="CB102" s="414" t="str">
        <f t="shared" si="405"/>
        <v/>
      </c>
      <c r="CC102" s="414" t="str">
        <f t="shared" si="405"/>
        <v/>
      </c>
      <c r="CD102" s="419" t="str">
        <f t="shared" si="405"/>
        <v/>
      </c>
      <c r="CE102" s="419"/>
      <c r="CF102" s="414" t="str">
        <f t="shared" si="406"/>
        <v/>
      </c>
      <c r="CG102" s="414" t="str">
        <f t="shared" si="406"/>
        <v/>
      </c>
      <c r="CH102" s="414" t="str">
        <f t="shared" si="406"/>
        <v/>
      </c>
      <c r="CI102" s="414" t="str">
        <f t="shared" si="406"/>
        <v/>
      </c>
      <c r="CJ102" s="414" t="str">
        <f t="shared" si="406"/>
        <v/>
      </c>
      <c r="CK102" s="414" t="str">
        <f t="shared" si="406"/>
        <v/>
      </c>
      <c r="CL102" s="414" t="str">
        <f t="shared" si="406"/>
        <v/>
      </c>
      <c r="CM102" s="414" t="str">
        <f t="shared" si="406"/>
        <v/>
      </c>
      <c r="CN102" s="414" t="str">
        <f t="shared" si="406"/>
        <v/>
      </c>
      <c r="CO102" s="414" t="str">
        <f t="shared" si="406"/>
        <v/>
      </c>
      <c r="CP102" s="414" t="str">
        <f t="shared" si="406"/>
        <v/>
      </c>
      <c r="CQ102" s="419" t="str">
        <f t="shared" si="406"/>
        <v/>
      </c>
      <c r="CR102" s="419"/>
    </row>
    <row r="103" spans="1:96" ht="16">
      <c r="A103" s="616">
        <v>44378</v>
      </c>
      <c r="B103" s="630">
        <f>A40-1</f>
        <v>44926</v>
      </c>
      <c r="C103" s="634">
        <v>50</v>
      </c>
      <c r="D103" s="635">
        <v>0.5</v>
      </c>
      <c r="E103" s="263" t="s">
        <v>159</v>
      </c>
      <c r="F103" s="585" t="str">
        <f t="shared" si="407"/>
        <v/>
      </c>
      <c r="G103" s="414" t="str">
        <f t="shared" si="400"/>
        <v/>
      </c>
      <c r="H103" s="414" t="str">
        <f t="shared" si="400"/>
        <v/>
      </c>
      <c r="I103" s="414" t="str">
        <f t="shared" si="400"/>
        <v/>
      </c>
      <c r="J103" s="414" t="str">
        <f t="shared" si="400"/>
        <v/>
      </c>
      <c r="K103" s="414" t="str">
        <f t="shared" si="400"/>
        <v/>
      </c>
      <c r="L103" s="414" t="str">
        <f t="shared" si="400"/>
        <v/>
      </c>
      <c r="M103" s="414" t="str">
        <f t="shared" si="400"/>
        <v/>
      </c>
      <c r="N103" s="414" t="str">
        <f t="shared" si="400"/>
        <v/>
      </c>
      <c r="O103" s="414" t="str">
        <f t="shared" si="400"/>
        <v/>
      </c>
      <c r="P103" s="414" t="str">
        <f t="shared" si="400"/>
        <v/>
      </c>
      <c r="Q103" s="419" t="str">
        <f t="shared" si="400"/>
        <v/>
      </c>
      <c r="R103" s="411"/>
      <c r="S103" s="414" t="str">
        <f t="shared" si="408"/>
        <v/>
      </c>
      <c r="T103" s="414" t="str">
        <f t="shared" si="401"/>
        <v/>
      </c>
      <c r="U103" s="414" t="str">
        <f t="shared" si="401"/>
        <v/>
      </c>
      <c r="V103" s="414" t="str">
        <f t="shared" si="401"/>
        <v/>
      </c>
      <c r="W103" s="414" t="str">
        <f t="shared" si="401"/>
        <v/>
      </c>
      <c r="X103" s="414" t="str">
        <f t="shared" si="401"/>
        <v/>
      </c>
      <c r="Y103" s="414" t="str">
        <f t="shared" si="401"/>
        <v/>
      </c>
      <c r="Z103" s="414" t="str">
        <f t="shared" si="401"/>
        <v/>
      </c>
      <c r="AA103" s="414" t="str">
        <f t="shared" si="401"/>
        <v/>
      </c>
      <c r="AB103" s="414" t="str">
        <f t="shared" si="401"/>
        <v/>
      </c>
      <c r="AC103" s="414" t="str">
        <f t="shared" si="401"/>
        <v/>
      </c>
      <c r="AD103" s="419" t="str">
        <f t="shared" si="401"/>
        <v/>
      </c>
      <c r="AE103" s="419"/>
      <c r="AF103" s="414" t="str">
        <f t="shared" si="402"/>
        <v/>
      </c>
      <c r="AG103" s="414" t="str">
        <f t="shared" si="402"/>
        <v/>
      </c>
      <c r="AH103" s="414" t="str">
        <f t="shared" si="402"/>
        <v/>
      </c>
      <c r="AI103" s="414" t="str">
        <f t="shared" si="402"/>
        <v/>
      </c>
      <c r="AJ103" s="414" t="str">
        <f t="shared" si="402"/>
        <v/>
      </c>
      <c r="AK103" s="414" t="str">
        <f t="shared" si="402"/>
        <v/>
      </c>
      <c r="AL103" s="414" t="str">
        <f t="shared" si="402"/>
        <v/>
      </c>
      <c r="AM103" s="414" t="str">
        <f t="shared" si="402"/>
        <v/>
      </c>
      <c r="AN103" s="414" t="str">
        <f t="shared" si="402"/>
        <v/>
      </c>
      <c r="AO103" s="414" t="str">
        <f t="shared" si="402"/>
        <v/>
      </c>
      <c r="AP103" s="414" t="str">
        <f t="shared" si="402"/>
        <v/>
      </c>
      <c r="AQ103" s="419" t="str">
        <f t="shared" si="402"/>
        <v/>
      </c>
      <c r="AR103" s="419"/>
      <c r="AS103" s="414" t="str">
        <f t="shared" si="403"/>
        <v/>
      </c>
      <c r="AT103" s="414" t="str">
        <f t="shared" si="403"/>
        <v/>
      </c>
      <c r="AU103" s="414" t="str">
        <f t="shared" si="403"/>
        <v/>
      </c>
      <c r="AV103" s="414" t="str">
        <f t="shared" si="403"/>
        <v/>
      </c>
      <c r="AW103" s="414" t="str">
        <f t="shared" si="403"/>
        <v/>
      </c>
      <c r="AX103" s="414" t="str">
        <f t="shared" si="403"/>
        <v/>
      </c>
      <c r="AY103" s="414" t="str">
        <f t="shared" si="403"/>
        <v/>
      </c>
      <c r="AZ103" s="414" t="str">
        <f t="shared" si="403"/>
        <v/>
      </c>
      <c r="BA103" s="414" t="str">
        <f t="shared" si="403"/>
        <v/>
      </c>
      <c r="BB103" s="414" t="str">
        <f t="shared" si="403"/>
        <v/>
      </c>
      <c r="BC103" s="414" t="str">
        <f t="shared" si="403"/>
        <v/>
      </c>
      <c r="BD103" s="419" t="str">
        <f t="shared" si="403"/>
        <v/>
      </c>
      <c r="BE103" s="419"/>
      <c r="BF103" s="414" t="str">
        <f t="shared" si="404"/>
        <v/>
      </c>
      <c r="BG103" s="414" t="str">
        <f t="shared" si="404"/>
        <v/>
      </c>
      <c r="BH103" s="414" t="str">
        <f t="shared" si="404"/>
        <v/>
      </c>
      <c r="BI103" s="414" t="str">
        <f t="shared" si="404"/>
        <v/>
      </c>
      <c r="BJ103" s="414" t="str">
        <f t="shared" si="404"/>
        <v/>
      </c>
      <c r="BK103" s="414" t="str">
        <f t="shared" si="404"/>
        <v/>
      </c>
      <c r="BL103" s="414" t="str">
        <f t="shared" si="404"/>
        <v/>
      </c>
      <c r="BM103" s="414" t="str">
        <f t="shared" si="404"/>
        <v/>
      </c>
      <c r="BN103" s="414" t="str">
        <f t="shared" si="404"/>
        <v/>
      </c>
      <c r="BO103" s="414" t="str">
        <f t="shared" si="404"/>
        <v/>
      </c>
      <c r="BP103" s="414" t="str">
        <f t="shared" si="404"/>
        <v/>
      </c>
      <c r="BQ103" s="419" t="str">
        <f t="shared" si="404"/>
        <v/>
      </c>
      <c r="BR103" s="419"/>
      <c r="BS103" s="414" t="str">
        <f t="shared" si="405"/>
        <v/>
      </c>
      <c r="BT103" s="414" t="str">
        <f t="shared" si="405"/>
        <v/>
      </c>
      <c r="BU103" s="414" t="str">
        <f t="shared" si="405"/>
        <v/>
      </c>
      <c r="BV103" s="414" t="str">
        <f t="shared" si="405"/>
        <v/>
      </c>
      <c r="BW103" s="414" t="str">
        <f t="shared" si="405"/>
        <v/>
      </c>
      <c r="BX103" s="414" t="str">
        <f t="shared" si="405"/>
        <v/>
      </c>
      <c r="BY103" s="414" t="str">
        <f t="shared" si="405"/>
        <v/>
      </c>
      <c r="BZ103" s="414" t="str">
        <f t="shared" si="405"/>
        <v/>
      </c>
      <c r="CA103" s="414" t="str">
        <f t="shared" si="405"/>
        <v/>
      </c>
      <c r="CB103" s="414" t="str">
        <f t="shared" si="405"/>
        <v/>
      </c>
      <c r="CC103" s="414" t="str">
        <f t="shared" si="405"/>
        <v/>
      </c>
      <c r="CD103" s="419" t="str">
        <f t="shared" si="405"/>
        <v/>
      </c>
      <c r="CE103" s="419"/>
      <c r="CF103" s="414" t="str">
        <f t="shared" si="406"/>
        <v/>
      </c>
      <c r="CG103" s="414" t="str">
        <f t="shared" si="406"/>
        <v/>
      </c>
      <c r="CH103" s="414" t="str">
        <f t="shared" si="406"/>
        <v/>
      </c>
      <c r="CI103" s="414" t="str">
        <f t="shared" si="406"/>
        <v/>
      </c>
      <c r="CJ103" s="414" t="str">
        <f t="shared" si="406"/>
        <v/>
      </c>
      <c r="CK103" s="414" t="str">
        <f t="shared" si="406"/>
        <v/>
      </c>
      <c r="CL103" s="414" t="str">
        <f t="shared" si="406"/>
        <v/>
      </c>
      <c r="CM103" s="414" t="str">
        <f t="shared" si="406"/>
        <v/>
      </c>
      <c r="CN103" s="414" t="str">
        <f t="shared" si="406"/>
        <v/>
      </c>
      <c r="CO103" s="414" t="str">
        <f t="shared" si="406"/>
        <v/>
      </c>
      <c r="CP103" s="414" t="str">
        <f t="shared" si="406"/>
        <v/>
      </c>
      <c r="CQ103" s="419" t="str">
        <f t="shared" si="406"/>
        <v/>
      </c>
      <c r="CR103" s="419"/>
    </row>
    <row r="104" spans="1:96" s="675" customFormat="1" ht="16">
      <c r="A104" s="690"/>
      <c r="C104" s="691" t="s">
        <v>267</v>
      </c>
      <c r="D104" s="684"/>
      <c r="E104" s="663"/>
      <c r="F104" s="685">
        <f>SUM(F96:F103)</f>
        <v>0</v>
      </c>
      <c r="G104" s="686">
        <f t="shared" ref="G104:H104" si="409">SUM(G96:G103)</f>
        <v>0</v>
      </c>
      <c r="H104" s="686">
        <f t="shared" si="409"/>
        <v>0</v>
      </c>
      <c r="I104" s="686">
        <f>SUM(I96:I103)</f>
        <v>0</v>
      </c>
      <c r="J104" s="686">
        <f t="shared" ref="J104:Q104" si="410">SUM(J96:J103)</f>
        <v>0</v>
      </c>
      <c r="K104" s="686">
        <f t="shared" si="410"/>
        <v>0</v>
      </c>
      <c r="L104" s="686">
        <f t="shared" si="410"/>
        <v>0</v>
      </c>
      <c r="M104" s="686">
        <f t="shared" si="410"/>
        <v>0</v>
      </c>
      <c r="N104" s="686">
        <f t="shared" si="410"/>
        <v>0</v>
      </c>
      <c r="O104" s="686">
        <f t="shared" si="410"/>
        <v>0</v>
      </c>
      <c r="P104" s="686">
        <f t="shared" si="410"/>
        <v>0</v>
      </c>
      <c r="Q104" s="687">
        <f t="shared" si="410"/>
        <v>0</v>
      </c>
      <c r="R104" s="681">
        <f>Q104+P104+O104+N104+M104+L104+K104+J104+I104+H104+G104+F104</f>
        <v>0</v>
      </c>
      <c r="S104" s="679">
        <f>SUM(S96:S103)</f>
        <v>0</v>
      </c>
      <c r="T104" s="679">
        <f t="shared" ref="T104" si="411">SUM(T96:T103)</f>
        <v>0</v>
      </c>
      <c r="U104" s="679">
        <f t="shared" ref="U104" si="412">SUM(U96:U103)</f>
        <v>0</v>
      </c>
      <c r="V104" s="679">
        <f>SUM(V96:V103)</f>
        <v>0</v>
      </c>
      <c r="W104" s="679">
        <f t="shared" ref="W104" si="413">SUM(W96:W103)</f>
        <v>0</v>
      </c>
      <c r="X104" s="679">
        <f t="shared" ref="X104" si="414">SUM(X96:X103)</f>
        <v>0</v>
      </c>
      <c r="Y104" s="679">
        <f t="shared" ref="Y104" si="415">SUM(Y96:Y103)</f>
        <v>0</v>
      </c>
      <c r="Z104" s="679">
        <f t="shared" ref="Z104" si="416">SUM(Z96:Z103)</f>
        <v>0</v>
      </c>
      <c r="AA104" s="679">
        <f t="shared" ref="AA104" si="417">SUM(AA96:AA103)</f>
        <v>0</v>
      </c>
      <c r="AB104" s="679">
        <f t="shared" ref="AB104" si="418">SUM(AB96:AB103)</f>
        <v>0</v>
      </c>
      <c r="AC104" s="679">
        <f t="shared" ref="AC104" si="419">SUM(AC96:AC103)</f>
        <v>0</v>
      </c>
      <c r="AD104" s="680">
        <f t="shared" ref="AD104" si="420">SUM(AD96:AD103)</f>
        <v>0</v>
      </c>
      <c r="AE104" s="681">
        <f>AD104+AC104+AB104+AA104+Z104+Y104+X104+W104+V104+U104+T104+S104</f>
        <v>0</v>
      </c>
      <c r="AF104" s="682">
        <f>SUM(AF96:AF103)</f>
        <v>0</v>
      </c>
      <c r="AG104" s="679">
        <f t="shared" ref="AG104:AQ104" si="421">SUM(AG96:AG103)</f>
        <v>0</v>
      </c>
      <c r="AH104" s="679">
        <f t="shared" si="421"/>
        <v>0</v>
      </c>
      <c r="AI104" s="679">
        <f t="shared" si="421"/>
        <v>0</v>
      </c>
      <c r="AJ104" s="679">
        <f t="shared" si="421"/>
        <v>0</v>
      </c>
      <c r="AK104" s="679">
        <f t="shared" si="421"/>
        <v>0</v>
      </c>
      <c r="AL104" s="679">
        <f t="shared" si="421"/>
        <v>0</v>
      </c>
      <c r="AM104" s="679">
        <f t="shared" si="421"/>
        <v>0</v>
      </c>
      <c r="AN104" s="679">
        <f t="shared" si="421"/>
        <v>0</v>
      </c>
      <c r="AO104" s="679">
        <f t="shared" si="421"/>
        <v>0</v>
      </c>
      <c r="AP104" s="679">
        <f t="shared" si="421"/>
        <v>0</v>
      </c>
      <c r="AQ104" s="680">
        <f t="shared" si="421"/>
        <v>0</v>
      </c>
      <c r="AR104" s="681">
        <f>AQ104+AP104+AO104+AN104+AM104+AL104+AK104+AJ104+AI104+AH104+AG104+AF104</f>
        <v>0</v>
      </c>
      <c r="AS104" s="679">
        <f>SUM(AS96:AS103)</f>
        <v>0</v>
      </c>
      <c r="AT104" s="679">
        <f t="shared" ref="AT104" si="422">SUM(AT96:AT103)</f>
        <v>0</v>
      </c>
      <c r="AU104" s="679">
        <f t="shared" ref="AU104" si="423">SUM(AU96:AU103)</f>
        <v>0</v>
      </c>
      <c r="AV104" s="679">
        <f t="shared" ref="AV104" si="424">SUM(AV96:AV103)</f>
        <v>0</v>
      </c>
      <c r="AW104" s="679">
        <f t="shared" ref="AW104" si="425">SUM(AW96:AW103)</f>
        <v>0</v>
      </c>
      <c r="AX104" s="679">
        <f t="shared" ref="AX104" si="426">SUM(AX96:AX103)</f>
        <v>0</v>
      </c>
      <c r="AY104" s="679">
        <f t="shared" ref="AY104" si="427">SUM(AY96:AY103)</f>
        <v>0</v>
      </c>
      <c r="AZ104" s="679">
        <f t="shared" ref="AZ104" si="428">SUM(AZ96:AZ103)</f>
        <v>0</v>
      </c>
      <c r="BA104" s="679">
        <f t="shared" ref="BA104" si="429">SUM(BA96:BA103)</f>
        <v>0</v>
      </c>
      <c r="BB104" s="679">
        <f t="shared" ref="BB104" si="430">SUM(BB96:BB103)</f>
        <v>0</v>
      </c>
      <c r="BC104" s="679">
        <f t="shared" ref="BC104" si="431">SUM(BC96:BC103)</f>
        <v>0</v>
      </c>
      <c r="BD104" s="680">
        <f t="shared" ref="BD104" si="432">SUM(BD96:BD103)</f>
        <v>0</v>
      </c>
      <c r="BE104" s="681">
        <f>BD104+BC104+BB104+BA104+AZ104+AY104+AX104+AW104+AV104+AU104+AT104+AS104</f>
        <v>0</v>
      </c>
      <c r="BF104" s="679">
        <f>SUM(BF96:BF103)</f>
        <v>0</v>
      </c>
      <c r="BG104" s="679">
        <f t="shared" ref="BG104" si="433">SUM(BG96:BG103)</f>
        <v>0</v>
      </c>
      <c r="BH104" s="679">
        <f t="shared" ref="BH104" si="434">SUM(BH96:BH103)</f>
        <v>0</v>
      </c>
      <c r="BI104" s="679">
        <f t="shared" ref="BI104" si="435">SUM(BI96:BI103)</f>
        <v>0</v>
      </c>
      <c r="BJ104" s="679">
        <f t="shared" ref="BJ104" si="436">SUM(BJ96:BJ103)</f>
        <v>0</v>
      </c>
      <c r="BK104" s="679">
        <f t="shared" ref="BK104" si="437">SUM(BK96:BK103)</f>
        <v>0</v>
      </c>
      <c r="BL104" s="679">
        <f t="shared" ref="BL104" si="438">SUM(BL96:BL103)</f>
        <v>0</v>
      </c>
      <c r="BM104" s="679">
        <f t="shared" ref="BM104" si="439">SUM(BM96:BM103)</f>
        <v>0</v>
      </c>
      <c r="BN104" s="679">
        <f t="shared" ref="BN104" si="440">SUM(BN96:BN103)</f>
        <v>0</v>
      </c>
      <c r="BO104" s="679">
        <f t="shared" ref="BO104" si="441">SUM(BO96:BO103)</f>
        <v>0</v>
      </c>
      <c r="BP104" s="679">
        <f t="shared" ref="BP104" si="442">SUM(BP96:BP103)</f>
        <v>0</v>
      </c>
      <c r="BQ104" s="680">
        <f t="shared" ref="BQ104" si="443">SUM(BQ96:BQ103)</f>
        <v>0</v>
      </c>
      <c r="BR104" s="681">
        <f>BQ104+BP104+BO104+BN104+BM104+BL104+BK104+BJ104+BI104+BH104+BG104+BF104</f>
        <v>0</v>
      </c>
      <c r="BS104" s="679">
        <f>SUM(BS96:BS103)</f>
        <v>0</v>
      </c>
      <c r="BT104" s="679">
        <f t="shared" ref="BT104" si="444">SUM(BT96:BT103)</f>
        <v>0</v>
      </c>
      <c r="BU104" s="679">
        <f t="shared" ref="BU104" si="445">SUM(BU96:BU103)</f>
        <v>0</v>
      </c>
      <c r="BV104" s="679">
        <f t="shared" ref="BV104" si="446">SUM(BV96:BV103)</f>
        <v>0</v>
      </c>
      <c r="BW104" s="679">
        <f t="shared" ref="BW104" si="447">SUM(BW96:BW103)</f>
        <v>0</v>
      </c>
      <c r="BX104" s="679">
        <f t="shared" ref="BX104" si="448">SUM(BX96:BX103)</f>
        <v>0</v>
      </c>
      <c r="BY104" s="679">
        <f t="shared" ref="BY104" si="449">SUM(BY96:BY103)</f>
        <v>0</v>
      </c>
      <c r="BZ104" s="679">
        <f t="shared" ref="BZ104" si="450">SUM(BZ96:BZ103)</f>
        <v>0</v>
      </c>
      <c r="CA104" s="679">
        <f t="shared" ref="CA104" si="451">SUM(CA96:CA103)</f>
        <v>0</v>
      </c>
      <c r="CB104" s="679">
        <f t="shared" ref="CB104" si="452">SUM(CB96:CB103)</f>
        <v>0</v>
      </c>
      <c r="CC104" s="679">
        <f t="shared" ref="CC104" si="453">SUM(CC96:CC103)</f>
        <v>0</v>
      </c>
      <c r="CD104" s="680">
        <f t="shared" ref="CD104" si="454">SUM(CD96:CD103)</f>
        <v>0</v>
      </c>
      <c r="CE104" s="681">
        <f>CD104+CC104+CB104+CA104+BZ104+BY104+BX104+BW104+BV104+BU104+BT104+BS104</f>
        <v>0</v>
      </c>
      <c r="CF104" s="679">
        <f>SUM(CF96:CF103)</f>
        <v>0</v>
      </c>
      <c r="CG104" s="679">
        <f t="shared" ref="CG104" si="455">SUM(CG96:CG103)</f>
        <v>0</v>
      </c>
      <c r="CH104" s="679">
        <f t="shared" ref="CH104" si="456">SUM(CH96:CH103)</f>
        <v>0</v>
      </c>
      <c r="CI104" s="679">
        <f t="shared" ref="CI104" si="457">SUM(CI96:CI103)</f>
        <v>0</v>
      </c>
      <c r="CJ104" s="679">
        <f t="shared" ref="CJ104" si="458">SUM(CJ96:CJ103)</f>
        <v>0</v>
      </c>
      <c r="CK104" s="679">
        <f t="shared" ref="CK104" si="459">SUM(CK96:CK103)</f>
        <v>0</v>
      </c>
      <c r="CL104" s="679">
        <f t="shared" ref="CL104" si="460">SUM(CL96:CL103)</f>
        <v>0</v>
      </c>
      <c r="CM104" s="679">
        <f t="shared" ref="CM104" si="461">SUM(CM96:CM103)</f>
        <v>0</v>
      </c>
      <c r="CN104" s="679">
        <f t="shared" ref="CN104" si="462">SUM(CN96:CN103)</f>
        <v>0</v>
      </c>
      <c r="CO104" s="679">
        <f t="shared" ref="CO104" si="463">SUM(CO96:CO103)</f>
        <v>0</v>
      </c>
      <c r="CP104" s="679">
        <f t="shared" ref="CP104" si="464">SUM(CP96:CP103)</f>
        <v>0</v>
      </c>
      <c r="CQ104" s="680">
        <f t="shared" ref="CQ104" si="465">SUM(CQ96:CQ103)</f>
        <v>0</v>
      </c>
      <c r="CR104" s="681">
        <f>CQ104+CP104+CO104+CN104+CM104+CL104+CK104+CJ104+CI104+CH104+CG104+CF104</f>
        <v>0</v>
      </c>
    </row>
    <row r="105" spans="1:96" ht="16">
      <c r="A105" s="209"/>
      <c r="C105" s="2"/>
      <c r="D105" s="222"/>
      <c r="E105" s="240" t="s">
        <v>239</v>
      </c>
      <c r="F105" s="598">
        <f>COUNT(F96:F103)</f>
        <v>0</v>
      </c>
      <c r="G105" s="241">
        <f t="shared" ref="G105:BQ105" si="466">COUNT(G96:G103)</f>
        <v>0</v>
      </c>
      <c r="H105" s="241">
        <f t="shared" si="466"/>
        <v>0</v>
      </c>
      <c r="I105" s="241">
        <f t="shared" si="466"/>
        <v>0</v>
      </c>
      <c r="J105" s="241">
        <f t="shared" si="466"/>
        <v>0</v>
      </c>
      <c r="K105" s="241">
        <f t="shared" si="466"/>
        <v>0</v>
      </c>
      <c r="L105" s="241">
        <f t="shared" si="466"/>
        <v>0</v>
      </c>
      <c r="M105" s="241">
        <f t="shared" si="466"/>
        <v>0</v>
      </c>
      <c r="N105" s="241">
        <f t="shared" si="466"/>
        <v>0</v>
      </c>
      <c r="O105" s="241">
        <f t="shared" si="466"/>
        <v>0</v>
      </c>
      <c r="P105" s="241">
        <f t="shared" si="466"/>
        <v>0</v>
      </c>
      <c r="Q105" s="241">
        <f t="shared" si="466"/>
        <v>0</v>
      </c>
      <c r="R105" s="241"/>
      <c r="S105" s="241">
        <f t="shared" si="466"/>
        <v>0</v>
      </c>
      <c r="T105" s="241">
        <f t="shared" si="466"/>
        <v>0</v>
      </c>
      <c r="U105" s="241">
        <f t="shared" si="466"/>
        <v>0</v>
      </c>
      <c r="V105" s="241">
        <f t="shared" si="466"/>
        <v>0</v>
      </c>
      <c r="W105" s="241">
        <f t="shared" si="466"/>
        <v>0</v>
      </c>
      <c r="X105" s="241">
        <f t="shared" si="466"/>
        <v>0</v>
      </c>
      <c r="Y105" s="241">
        <f t="shared" si="466"/>
        <v>0</v>
      </c>
      <c r="Z105" s="241">
        <f t="shared" si="466"/>
        <v>0</v>
      </c>
      <c r="AA105" s="241">
        <f t="shared" si="466"/>
        <v>0</v>
      </c>
      <c r="AB105" s="241">
        <f t="shared" si="466"/>
        <v>0</v>
      </c>
      <c r="AC105" s="241">
        <f t="shared" si="466"/>
        <v>0</v>
      </c>
      <c r="AD105" s="241">
        <f t="shared" si="466"/>
        <v>0</v>
      </c>
      <c r="AE105" s="241"/>
      <c r="AF105" s="241">
        <f t="shared" si="466"/>
        <v>0</v>
      </c>
      <c r="AG105" s="241">
        <f t="shared" si="466"/>
        <v>0</v>
      </c>
      <c r="AH105" s="241">
        <f t="shared" si="466"/>
        <v>0</v>
      </c>
      <c r="AI105" s="241">
        <f t="shared" si="466"/>
        <v>0</v>
      </c>
      <c r="AJ105" s="241">
        <f t="shared" si="466"/>
        <v>0</v>
      </c>
      <c r="AK105" s="241">
        <f t="shared" si="466"/>
        <v>0</v>
      </c>
      <c r="AL105" s="241">
        <f t="shared" si="466"/>
        <v>0</v>
      </c>
      <c r="AM105" s="241">
        <f t="shared" si="466"/>
        <v>0</v>
      </c>
      <c r="AN105" s="241">
        <f t="shared" si="466"/>
        <v>0</v>
      </c>
      <c r="AO105" s="241">
        <f t="shared" si="466"/>
        <v>0</v>
      </c>
      <c r="AP105" s="241">
        <f t="shared" si="466"/>
        <v>0</v>
      </c>
      <c r="AQ105" s="241">
        <f t="shared" si="466"/>
        <v>0</v>
      </c>
      <c r="AR105" s="241"/>
      <c r="AS105" s="241">
        <f t="shared" si="466"/>
        <v>0</v>
      </c>
      <c r="AT105" s="241">
        <f t="shared" si="466"/>
        <v>0</v>
      </c>
      <c r="AU105" s="241">
        <f t="shared" si="466"/>
        <v>0</v>
      </c>
      <c r="AV105" s="241">
        <f t="shared" si="466"/>
        <v>0</v>
      </c>
      <c r="AW105" s="241">
        <f t="shared" si="466"/>
        <v>0</v>
      </c>
      <c r="AX105" s="241">
        <f t="shared" si="466"/>
        <v>0</v>
      </c>
      <c r="AY105" s="241">
        <f t="shared" si="466"/>
        <v>0</v>
      </c>
      <c r="AZ105" s="241">
        <f t="shared" si="466"/>
        <v>0</v>
      </c>
      <c r="BA105" s="241">
        <f t="shared" si="466"/>
        <v>0</v>
      </c>
      <c r="BB105" s="241">
        <f t="shared" si="466"/>
        <v>0</v>
      </c>
      <c r="BC105" s="241">
        <f t="shared" si="466"/>
        <v>0</v>
      </c>
      <c r="BD105" s="241">
        <f t="shared" si="466"/>
        <v>0</v>
      </c>
      <c r="BE105" s="241"/>
      <c r="BF105" s="241">
        <f t="shared" si="466"/>
        <v>0</v>
      </c>
      <c r="BG105" s="241">
        <f t="shared" si="466"/>
        <v>0</v>
      </c>
      <c r="BH105" s="241">
        <f t="shared" si="466"/>
        <v>0</v>
      </c>
      <c r="BI105" s="241">
        <f t="shared" si="466"/>
        <v>0</v>
      </c>
      <c r="BJ105" s="241">
        <f t="shared" si="466"/>
        <v>0</v>
      </c>
      <c r="BK105" s="241">
        <f t="shared" si="466"/>
        <v>0</v>
      </c>
      <c r="BL105" s="241">
        <f t="shared" si="466"/>
        <v>0</v>
      </c>
      <c r="BM105" s="241">
        <f t="shared" si="466"/>
        <v>0</v>
      </c>
      <c r="BN105" s="241">
        <f t="shared" si="466"/>
        <v>0</v>
      </c>
      <c r="BO105" s="241">
        <f t="shared" si="466"/>
        <v>0</v>
      </c>
      <c r="BP105" s="241">
        <f t="shared" si="466"/>
        <v>0</v>
      </c>
      <c r="BQ105" s="241">
        <f t="shared" si="466"/>
        <v>0</v>
      </c>
      <c r="BR105" s="241"/>
      <c r="BS105" s="241">
        <f t="shared" ref="BS105:CQ105" si="467">COUNT(BS96:BS103)</f>
        <v>0</v>
      </c>
      <c r="BT105" s="241">
        <f t="shared" si="467"/>
        <v>0</v>
      </c>
      <c r="BU105" s="241">
        <f t="shared" si="467"/>
        <v>0</v>
      </c>
      <c r="BV105" s="241">
        <f t="shared" si="467"/>
        <v>0</v>
      </c>
      <c r="BW105" s="241">
        <f t="shared" si="467"/>
        <v>0</v>
      </c>
      <c r="BX105" s="241">
        <f t="shared" si="467"/>
        <v>0</v>
      </c>
      <c r="BY105" s="241">
        <f t="shared" si="467"/>
        <v>0</v>
      </c>
      <c r="BZ105" s="241">
        <f t="shared" si="467"/>
        <v>0</v>
      </c>
      <c r="CA105" s="241">
        <f t="shared" si="467"/>
        <v>0</v>
      </c>
      <c r="CB105" s="241">
        <f t="shared" si="467"/>
        <v>0</v>
      </c>
      <c r="CC105" s="241">
        <f t="shared" si="467"/>
        <v>0</v>
      </c>
      <c r="CD105" s="241">
        <f t="shared" si="467"/>
        <v>0</v>
      </c>
      <c r="CE105" s="241"/>
      <c r="CF105" s="241">
        <f t="shared" si="467"/>
        <v>0</v>
      </c>
      <c r="CG105" s="241">
        <f t="shared" si="467"/>
        <v>0</v>
      </c>
      <c r="CH105" s="241">
        <f t="shared" si="467"/>
        <v>0</v>
      </c>
      <c r="CI105" s="241">
        <f t="shared" si="467"/>
        <v>0</v>
      </c>
      <c r="CJ105" s="241">
        <f t="shared" si="467"/>
        <v>0</v>
      </c>
      <c r="CK105" s="241">
        <f t="shared" si="467"/>
        <v>0</v>
      </c>
      <c r="CL105" s="241">
        <f t="shared" si="467"/>
        <v>0</v>
      </c>
      <c r="CM105" s="241">
        <f t="shared" si="467"/>
        <v>0</v>
      </c>
      <c r="CN105" s="241">
        <f t="shared" si="467"/>
        <v>0</v>
      </c>
      <c r="CO105" s="241">
        <f t="shared" si="467"/>
        <v>0</v>
      </c>
      <c r="CP105" s="241">
        <f t="shared" si="467"/>
        <v>0</v>
      </c>
      <c r="CQ105" s="241">
        <f t="shared" si="467"/>
        <v>0</v>
      </c>
      <c r="CR105" s="241"/>
    </row>
    <row r="106" spans="1:96" s="73" customFormat="1" ht="17" thickBot="1">
      <c r="A106" s="225"/>
      <c r="B106" s="221"/>
      <c r="C106" s="238"/>
      <c r="D106" s="239"/>
    </row>
    <row r="109" spans="1:96">
      <c r="A109" s="639" t="s">
        <v>253</v>
      </c>
      <c r="B109" s="23"/>
    </row>
    <row r="110" spans="1:96">
      <c r="A110" s="639" t="s">
        <v>254</v>
      </c>
    </row>
    <row r="111" spans="1:96">
      <c r="A111" s="639" t="s">
        <v>255</v>
      </c>
    </row>
    <row r="114" spans="1:1" ht="16">
      <c r="A114" s="659" t="s">
        <v>266</v>
      </c>
    </row>
    <row r="115" spans="1:1" ht="16">
      <c r="A115" s="659" t="s">
        <v>265</v>
      </c>
    </row>
  </sheetData>
  <mergeCells count="7">
    <mergeCell ref="F1:Q1"/>
    <mergeCell ref="BS1:CD1"/>
    <mergeCell ref="CF1:CQ1"/>
    <mergeCell ref="S1:AD1"/>
    <mergeCell ref="AF1:AQ1"/>
    <mergeCell ref="AS1:BD1"/>
    <mergeCell ref="BF1:BQ1"/>
  </mergeCells>
  <phoneticPr fontId="89" type="noConversion"/>
  <pageMargins left="0.7" right="0.7" top="0.78740157499999996" bottom="0.78740157499999996" header="0.3" footer="0.3"/>
  <pageSetup orientation="landscape" r:id="rId1"/>
  <ignoredErrors>
    <ignoredError sqref="BD14 AS14:BC1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/>
  <dimension ref="A1:CR29"/>
  <sheetViews>
    <sheetView showGridLines="0" zoomScale="85" zoomScaleNormal="85" zoomScalePageLayoutView="85" workbookViewId="0">
      <pane xSplit="5" topLeftCell="F1" activePane="topRight" state="frozen"/>
      <selection pane="topRight"/>
    </sheetView>
  </sheetViews>
  <sheetFormatPr baseColWidth="10" defaultColWidth="10.83203125" defaultRowHeight="15" outlineLevelCol="1"/>
  <cols>
    <col min="1" max="1" width="37" style="10" bestFit="1" customWidth="1"/>
    <col min="2" max="2" width="9.33203125" style="10" bestFit="1" customWidth="1"/>
    <col min="3" max="5" width="2.1640625" style="10" customWidth="1"/>
    <col min="6" max="6" width="10.1640625" style="10" customWidth="1" outlineLevel="1"/>
    <col min="7" max="17" width="11.33203125" style="10" customWidth="1" outlineLevel="1"/>
    <col min="18" max="18" width="11.1640625" style="10" bestFit="1" customWidth="1"/>
    <col min="19" max="19" width="10.1640625" style="10" customWidth="1" outlineLevel="1"/>
    <col min="20" max="30" width="11.33203125" style="10" bestFit="1" customWidth="1" outlineLevel="1"/>
    <col min="31" max="31" width="11.1640625" style="10" bestFit="1" customWidth="1"/>
    <col min="32" max="32" width="10.1640625" style="10" customWidth="1" outlineLevel="1"/>
    <col min="33" max="43" width="11.33203125" style="10" bestFit="1" customWidth="1" outlineLevel="1"/>
    <col min="44" max="44" width="11.1640625" style="10" bestFit="1" customWidth="1"/>
    <col min="45" max="45" width="10.5" style="10" bestFit="1" customWidth="1" outlineLevel="1"/>
    <col min="46" max="56" width="11.33203125" style="10" bestFit="1" customWidth="1" outlineLevel="1"/>
    <col min="57" max="57" width="11.1640625" style="10" bestFit="1" customWidth="1"/>
    <col min="58" max="58" width="10.1640625" style="10" customWidth="1" outlineLevel="1"/>
    <col min="59" max="69" width="11.33203125" style="10" bestFit="1" customWidth="1" outlineLevel="1"/>
    <col min="70" max="70" width="11.1640625" style="10" bestFit="1" customWidth="1"/>
    <col min="71" max="80" width="10.5" style="10" bestFit="1" customWidth="1" outlineLevel="1"/>
    <col min="81" max="82" width="10.83203125" style="10" bestFit="1" customWidth="1" outlineLevel="1"/>
    <col min="83" max="83" width="11.83203125" style="10" bestFit="1" customWidth="1"/>
    <col min="84" max="84" width="10.83203125" style="10" bestFit="1" customWidth="1" outlineLevel="1"/>
    <col min="85" max="95" width="11.33203125" style="10" bestFit="1" customWidth="1" outlineLevel="1"/>
    <col min="96" max="96" width="11.83203125" style="10" bestFit="1" customWidth="1"/>
    <col min="97" max="16384" width="10.83203125" style="10"/>
  </cols>
  <sheetData>
    <row r="1" spans="1:96" ht="30" thickBot="1">
      <c r="A1" s="734" t="s">
        <v>235</v>
      </c>
      <c r="B1" s="50"/>
      <c r="C1" s="50"/>
      <c r="D1" s="50"/>
      <c r="E1" s="50"/>
      <c r="F1" s="771">
        <f>+Overview!B5</f>
        <v>2020</v>
      </c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3"/>
      <c r="R1" s="12"/>
      <c r="S1" s="771">
        <f>+Overview!C5</f>
        <v>2021</v>
      </c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3"/>
      <c r="AE1" s="12"/>
      <c r="AF1" s="771">
        <f>+Overview!D5</f>
        <v>2022</v>
      </c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3"/>
      <c r="AR1" s="12"/>
      <c r="AS1" s="771">
        <f>+Overview!E5</f>
        <v>2023</v>
      </c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3"/>
      <c r="BE1" s="12"/>
      <c r="BF1" s="771">
        <f>+Overview!F5</f>
        <v>2024</v>
      </c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3"/>
      <c r="BR1" s="12"/>
      <c r="BS1" s="771">
        <f>+Overview!G5</f>
        <v>2025</v>
      </c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3"/>
      <c r="CE1" s="12"/>
      <c r="CF1" s="771">
        <f>+Overview!H5</f>
        <v>2026</v>
      </c>
      <c r="CG1" s="772"/>
      <c r="CH1" s="772"/>
      <c r="CI1" s="772"/>
      <c r="CJ1" s="772"/>
      <c r="CK1" s="772"/>
      <c r="CL1" s="772"/>
      <c r="CM1" s="772"/>
      <c r="CN1" s="772"/>
      <c r="CO1" s="772"/>
      <c r="CP1" s="772"/>
      <c r="CQ1" s="773"/>
      <c r="CR1" s="12"/>
    </row>
    <row r="2" spans="1:96" ht="22" thickBot="1">
      <c r="A2" s="56"/>
      <c r="B2" s="56"/>
      <c r="C2" s="56"/>
      <c r="D2" s="56"/>
      <c r="E2" s="56"/>
      <c r="F2" s="206" t="s">
        <v>0</v>
      </c>
      <c r="G2" s="207" t="s">
        <v>1</v>
      </c>
      <c r="H2" s="207" t="s">
        <v>2</v>
      </c>
      <c r="I2" s="207" t="s">
        <v>3</v>
      </c>
      <c r="J2" s="207" t="s">
        <v>4</v>
      </c>
      <c r="K2" s="207" t="s">
        <v>5</v>
      </c>
      <c r="L2" s="207" t="s">
        <v>6</v>
      </c>
      <c r="M2" s="207" t="s">
        <v>7</v>
      </c>
      <c r="N2" s="207" t="s">
        <v>8</v>
      </c>
      <c r="O2" s="207" t="s">
        <v>9</v>
      </c>
      <c r="P2" s="207" t="s">
        <v>10</v>
      </c>
      <c r="Q2" s="208" t="s">
        <v>11</v>
      </c>
      <c r="R2" s="13" t="str">
        <f>"Total "&amp;F1</f>
        <v>Total 2020</v>
      </c>
      <c r="S2" s="206" t="s">
        <v>0</v>
      </c>
      <c r="T2" s="207" t="s">
        <v>1</v>
      </c>
      <c r="U2" s="207" t="s">
        <v>2</v>
      </c>
      <c r="V2" s="207" t="s">
        <v>3</v>
      </c>
      <c r="W2" s="207" t="s">
        <v>4</v>
      </c>
      <c r="X2" s="207" t="s">
        <v>5</v>
      </c>
      <c r="Y2" s="207" t="s">
        <v>6</v>
      </c>
      <c r="Z2" s="207" t="s">
        <v>7</v>
      </c>
      <c r="AA2" s="207" t="s">
        <v>8</v>
      </c>
      <c r="AB2" s="207" t="s">
        <v>9</v>
      </c>
      <c r="AC2" s="207" t="s">
        <v>10</v>
      </c>
      <c r="AD2" s="208" t="s">
        <v>11</v>
      </c>
      <c r="AE2" s="13" t="str">
        <f>"Total "&amp;S1</f>
        <v>Total 2021</v>
      </c>
      <c r="AF2" s="206" t="s">
        <v>0</v>
      </c>
      <c r="AG2" s="207" t="s">
        <v>1</v>
      </c>
      <c r="AH2" s="207" t="s">
        <v>2</v>
      </c>
      <c r="AI2" s="207" t="s">
        <v>3</v>
      </c>
      <c r="AJ2" s="207" t="s">
        <v>4</v>
      </c>
      <c r="AK2" s="207" t="s">
        <v>5</v>
      </c>
      <c r="AL2" s="207" t="s">
        <v>6</v>
      </c>
      <c r="AM2" s="207" t="s">
        <v>7</v>
      </c>
      <c r="AN2" s="207" t="s">
        <v>8</v>
      </c>
      <c r="AO2" s="207" t="s">
        <v>9</v>
      </c>
      <c r="AP2" s="207" t="s">
        <v>10</v>
      </c>
      <c r="AQ2" s="208" t="s">
        <v>11</v>
      </c>
      <c r="AR2" s="13" t="str">
        <f>"Total "&amp;AF1</f>
        <v>Total 2022</v>
      </c>
      <c r="AS2" s="206" t="s">
        <v>0</v>
      </c>
      <c r="AT2" s="207" t="s">
        <v>1</v>
      </c>
      <c r="AU2" s="207" t="s">
        <v>2</v>
      </c>
      <c r="AV2" s="207" t="s">
        <v>3</v>
      </c>
      <c r="AW2" s="207" t="s">
        <v>4</v>
      </c>
      <c r="AX2" s="207" t="s">
        <v>5</v>
      </c>
      <c r="AY2" s="207" t="s">
        <v>6</v>
      </c>
      <c r="AZ2" s="207" t="s">
        <v>7</v>
      </c>
      <c r="BA2" s="207" t="s">
        <v>8</v>
      </c>
      <c r="BB2" s="207" t="s">
        <v>9</v>
      </c>
      <c r="BC2" s="207" t="s">
        <v>10</v>
      </c>
      <c r="BD2" s="208" t="s">
        <v>11</v>
      </c>
      <c r="BE2" s="13" t="str">
        <f>"Total "&amp;AS1</f>
        <v>Total 2023</v>
      </c>
      <c r="BF2" s="206" t="s">
        <v>0</v>
      </c>
      <c r="BG2" s="207" t="s">
        <v>1</v>
      </c>
      <c r="BH2" s="207" t="s">
        <v>2</v>
      </c>
      <c r="BI2" s="207" t="s">
        <v>3</v>
      </c>
      <c r="BJ2" s="207" t="s">
        <v>4</v>
      </c>
      <c r="BK2" s="207" t="s">
        <v>5</v>
      </c>
      <c r="BL2" s="207" t="s">
        <v>6</v>
      </c>
      <c r="BM2" s="207" t="s">
        <v>7</v>
      </c>
      <c r="BN2" s="207" t="s">
        <v>8</v>
      </c>
      <c r="BO2" s="207" t="s">
        <v>9</v>
      </c>
      <c r="BP2" s="207" t="s">
        <v>10</v>
      </c>
      <c r="BQ2" s="208" t="s">
        <v>11</v>
      </c>
      <c r="BR2" s="13" t="str">
        <f>"Total "&amp;BF1</f>
        <v>Total 2024</v>
      </c>
      <c r="BS2" s="206" t="s">
        <v>0</v>
      </c>
      <c r="BT2" s="207" t="s">
        <v>1</v>
      </c>
      <c r="BU2" s="207" t="s">
        <v>2</v>
      </c>
      <c r="BV2" s="207" t="s">
        <v>3</v>
      </c>
      <c r="BW2" s="207" t="s">
        <v>4</v>
      </c>
      <c r="BX2" s="207" t="s">
        <v>5</v>
      </c>
      <c r="BY2" s="207" t="s">
        <v>6</v>
      </c>
      <c r="BZ2" s="207" t="s">
        <v>7</v>
      </c>
      <c r="CA2" s="207" t="s">
        <v>8</v>
      </c>
      <c r="CB2" s="207" t="s">
        <v>9</v>
      </c>
      <c r="CC2" s="207" t="s">
        <v>10</v>
      </c>
      <c r="CD2" s="208" t="s">
        <v>11</v>
      </c>
      <c r="CE2" s="13" t="str">
        <f>"Total "&amp;BS1</f>
        <v>Total 2025</v>
      </c>
      <c r="CF2" s="206" t="s">
        <v>0</v>
      </c>
      <c r="CG2" s="207" t="s">
        <v>1</v>
      </c>
      <c r="CH2" s="207" t="s">
        <v>2</v>
      </c>
      <c r="CI2" s="207" t="s">
        <v>3</v>
      </c>
      <c r="CJ2" s="207" t="s">
        <v>4</v>
      </c>
      <c r="CK2" s="207" t="s">
        <v>5</v>
      </c>
      <c r="CL2" s="207" t="s">
        <v>6</v>
      </c>
      <c r="CM2" s="207" t="s">
        <v>7</v>
      </c>
      <c r="CN2" s="207" t="s">
        <v>8</v>
      </c>
      <c r="CO2" s="207" t="s">
        <v>9</v>
      </c>
      <c r="CP2" s="207" t="s">
        <v>10</v>
      </c>
      <c r="CQ2" s="208" t="s">
        <v>11</v>
      </c>
      <c r="CR2" s="13" t="str">
        <f>"Total "&amp;CF1</f>
        <v>Total 2026</v>
      </c>
    </row>
    <row r="3" spans="1:96" ht="12" customHeight="1">
      <c r="A3" s="19" t="s">
        <v>164</v>
      </c>
      <c r="B3" s="19"/>
      <c r="C3" s="19"/>
      <c r="D3" s="19"/>
      <c r="E3" s="19"/>
      <c r="F3" s="430">
        <f t="shared" ref="F3:L3" si="0">F13+F18</f>
        <v>7200</v>
      </c>
      <c r="G3" s="431">
        <f t="shared" si="0"/>
        <v>7200</v>
      </c>
      <c r="H3" s="431">
        <f t="shared" si="0"/>
        <v>7200</v>
      </c>
      <c r="I3" s="431">
        <f t="shared" si="0"/>
        <v>7200</v>
      </c>
      <c r="J3" s="431">
        <f t="shared" ca="1" si="0"/>
        <v>7200</v>
      </c>
      <c r="K3" s="431">
        <f t="shared" ca="1" si="0"/>
        <v>7200</v>
      </c>
      <c r="L3" s="431">
        <f t="shared" ca="1" si="0"/>
        <v>7200</v>
      </c>
      <c r="M3" s="431">
        <f ca="1">M18+M13</f>
        <v>7200</v>
      </c>
      <c r="N3" s="431">
        <f ca="1">N18+N13</f>
        <v>7200</v>
      </c>
      <c r="O3" s="431">
        <f ca="1">O18+O13</f>
        <v>7200</v>
      </c>
      <c r="P3" s="431">
        <f ca="1">P18+P13</f>
        <v>7200</v>
      </c>
      <c r="Q3" s="432">
        <f ca="1">Q18+Q13</f>
        <v>7200</v>
      </c>
      <c r="R3" s="433">
        <f ca="1">Q3+P3+O3+N3+M3+L3+K3+J3+I3+H3+G3+F3</f>
        <v>86400</v>
      </c>
      <c r="S3" s="430">
        <f t="shared" ref="S3:Y3" ca="1" si="1">S13+S18</f>
        <v>7200</v>
      </c>
      <c r="T3" s="431">
        <f t="shared" ca="1" si="1"/>
        <v>7200</v>
      </c>
      <c r="U3" s="431">
        <f t="shared" ca="1" si="1"/>
        <v>7200</v>
      </c>
      <c r="V3" s="431">
        <f t="shared" ca="1" si="1"/>
        <v>7200</v>
      </c>
      <c r="W3" s="431">
        <f t="shared" ca="1" si="1"/>
        <v>7200</v>
      </c>
      <c r="X3" s="431">
        <f t="shared" ca="1" si="1"/>
        <v>7200</v>
      </c>
      <c r="Y3" s="431">
        <f t="shared" ca="1" si="1"/>
        <v>7200</v>
      </c>
      <c r="Z3" s="431">
        <f ca="1">Z18+Z13</f>
        <v>7285</v>
      </c>
      <c r="AA3" s="431">
        <f ca="1">AA18+AA13</f>
        <v>7285</v>
      </c>
      <c r="AB3" s="431">
        <f ca="1">AB18+AB13</f>
        <v>7285</v>
      </c>
      <c r="AC3" s="431">
        <f ca="1">AC18+AC13</f>
        <v>85</v>
      </c>
      <c r="AD3" s="432">
        <f ca="1">AD18+AD13</f>
        <v>7285</v>
      </c>
      <c r="AE3" s="433">
        <f ca="1">AD3+AC3+AB3+AA3+Z3+Y3+X3+W3+V3+U3+T3+S3</f>
        <v>79625</v>
      </c>
      <c r="AF3" s="431">
        <f t="shared" ref="AF3:AQ3" ca="1" si="2">AF18+AF13</f>
        <v>7285</v>
      </c>
      <c r="AG3" s="431">
        <f t="shared" ca="1" si="2"/>
        <v>7550</v>
      </c>
      <c r="AH3" s="431">
        <f t="shared" ca="1" si="2"/>
        <v>7550</v>
      </c>
      <c r="AI3" s="431">
        <f t="shared" ca="1" si="2"/>
        <v>7730</v>
      </c>
      <c r="AJ3" s="431">
        <f t="shared" ca="1" si="2"/>
        <v>7815</v>
      </c>
      <c r="AK3" s="431">
        <f t="shared" ca="1" si="2"/>
        <v>7815</v>
      </c>
      <c r="AL3" s="431">
        <f t="shared" ca="1" si="2"/>
        <v>7815</v>
      </c>
      <c r="AM3" s="431">
        <f t="shared" ca="1" si="2"/>
        <v>7900</v>
      </c>
      <c r="AN3" s="431">
        <f t="shared" ca="1" si="2"/>
        <v>7900</v>
      </c>
      <c r="AO3" s="431">
        <f t="shared" ca="1" si="2"/>
        <v>7985</v>
      </c>
      <c r="AP3" s="431">
        <f t="shared" ca="1" si="2"/>
        <v>7985</v>
      </c>
      <c r="AQ3" s="431">
        <f t="shared" ca="1" si="2"/>
        <v>8070</v>
      </c>
      <c r="AR3" s="433">
        <f ca="1">AQ3+AP3+AO3+AN3+AM3+AL3+AK3+AJ3+AI3+AH3+AG3+AF3</f>
        <v>93400</v>
      </c>
      <c r="AS3" s="431">
        <f t="shared" ref="AS3:BD3" ca="1" si="3">AS18+AS13</f>
        <v>8070</v>
      </c>
      <c r="AT3" s="431">
        <f t="shared" ca="1" si="3"/>
        <v>8155</v>
      </c>
      <c r="AU3" s="431">
        <f t="shared" ca="1" si="3"/>
        <v>8240</v>
      </c>
      <c r="AV3" s="431">
        <f t="shared" ca="1" si="3"/>
        <v>8325</v>
      </c>
      <c r="AW3" s="431">
        <f t="shared" ca="1" si="3"/>
        <v>8410</v>
      </c>
      <c r="AX3" s="431">
        <f t="shared" ca="1" si="3"/>
        <v>8675</v>
      </c>
      <c r="AY3" s="431">
        <f t="shared" ca="1" si="3"/>
        <v>8760</v>
      </c>
      <c r="AZ3" s="431">
        <f t="shared" ca="1" si="3"/>
        <v>8845</v>
      </c>
      <c r="BA3" s="431">
        <f t="shared" ca="1" si="3"/>
        <v>8930</v>
      </c>
      <c r="BB3" s="431">
        <f t="shared" ca="1" si="3"/>
        <v>9375</v>
      </c>
      <c r="BC3" s="431">
        <f t="shared" ca="1" si="3"/>
        <v>9100</v>
      </c>
      <c r="BD3" s="431">
        <f t="shared" ca="1" si="3"/>
        <v>9185</v>
      </c>
      <c r="BE3" s="433">
        <f ca="1">BD3+BC3+BB3+BA3+AZ3+AY3+AX3+AW3+AV3+AU3+AT3+AS3</f>
        <v>104070</v>
      </c>
      <c r="BF3" s="431">
        <f t="shared" ref="BF3:BQ3" ca="1" si="4">BF18+BF13</f>
        <v>9270</v>
      </c>
      <c r="BG3" s="431">
        <f t="shared" ca="1" si="4"/>
        <v>9355</v>
      </c>
      <c r="BH3" s="431">
        <f t="shared" ca="1" si="4"/>
        <v>9440</v>
      </c>
      <c r="BI3" s="431">
        <f t="shared" ca="1" si="4"/>
        <v>9610</v>
      </c>
      <c r="BJ3" s="431">
        <f t="shared" ca="1" si="4"/>
        <v>9610</v>
      </c>
      <c r="BK3" s="431">
        <f t="shared" ca="1" si="4"/>
        <v>9695</v>
      </c>
      <c r="BL3" s="431">
        <f t="shared" ca="1" si="4"/>
        <v>9865</v>
      </c>
      <c r="BM3" s="431">
        <f t="shared" ca="1" si="4"/>
        <v>9950</v>
      </c>
      <c r="BN3" s="431">
        <f t="shared" ca="1" si="4"/>
        <v>10120</v>
      </c>
      <c r="BO3" s="431">
        <f t="shared" ca="1" si="4"/>
        <v>10375</v>
      </c>
      <c r="BP3" s="431">
        <f t="shared" ca="1" si="4"/>
        <v>10545</v>
      </c>
      <c r="BQ3" s="431">
        <f t="shared" ca="1" si="4"/>
        <v>10800</v>
      </c>
      <c r="BR3" s="433">
        <f ca="1">BQ3+BP3+BO3+BN3+BM3+BL3+BK3+BJ3+BI3+BH3+BG3+BF3</f>
        <v>118635</v>
      </c>
      <c r="BS3" s="431">
        <f t="shared" ref="BS3:CD3" ca="1" si="5">BS18+BS13</f>
        <v>11235</v>
      </c>
      <c r="BT3" s="431">
        <f t="shared" ca="1" si="5"/>
        <v>11490</v>
      </c>
      <c r="BU3" s="431">
        <f t="shared" ca="1" si="5"/>
        <v>11830</v>
      </c>
      <c r="BV3" s="431">
        <f t="shared" ca="1" si="5"/>
        <v>12170</v>
      </c>
      <c r="BW3" s="431">
        <f t="shared" ca="1" si="5"/>
        <v>12510</v>
      </c>
      <c r="BX3" s="431">
        <f t="shared" ca="1" si="5"/>
        <v>12850</v>
      </c>
      <c r="BY3" s="431">
        <f t="shared" ca="1" si="5"/>
        <v>13275</v>
      </c>
      <c r="BZ3" s="431">
        <f t="shared" ca="1" si="5"/>
        <v>13785</v>
      </c>
      <c r="CA3" s="431">
        <f t="shared" ca="1" si="5"/>
        <v>14295</v>
      </c>
      <c r="CB3" s="431">
        <f t="shared" ca="1" si="5"/>
        <v>14890</v>
      </c>
      <c r="CC3" s="431">
        <f t="shared" ca="1" si="5"/>
        <v>15485</v>
      </c>
      <c r="CD3" s="431">
        <f t="shared" ca="1" si="5"/>
        <v>16165</v>
      </c>
      <c r="CE3" s="433">
        <f ca="1">CD3+CC3+CB3+CA3+BZ3+BY3+BX3+BW3+BV3+BU3+BT3+BS3</f>
        <v>159980</v>
      </c>
      <c r="CF3" s="431">
        <f t="shared" ref="CF3:CQ3" ca="1" si="6">CF18+CF13</f>
        <v>16930</v>
      </c>
      <c r="CG3" s="431">
        <f t="shared" ca="1" si="6"/>
        <v>17695</v>
      </c>
      <c r="CH3" s="431">
        <f t="shared" ca="1" si="6"/>
        <v>18545</v>
      </c>
      <c r="CI3" s="431">
        <f t="shared" ca="1" si="6"/>
        <v>19480</v>
      </c>
      <c r="CJ3" s="431">
        <f t="shared" ca="1" si="6"/>
        <v>20500</v>
      </c>
      <c r="CK3" s="431">
        <f t="shared" ca="1" si="6"/>
        <v>21605</v>
      </c>
      <c r="CL3" s="431">
        <f t="shared" ca="1" si="6"/>
        <v>22795</v>
      </c>
      <c r="CM3" s="431">
        <f t="shared" ca="1" si="6"/>
        <v>24155</v>
      </c>
      <c r="CN3" s="431">
        <f t="shared" ca="1" si="6"/>
        <v>25600</v>
      </c>
      <c r="CO3" s="431">
        <f t="shared" ca="1" si="6"/>
        <v>27300</v>
      </c>
      <c r="CP3" s="431">
        <f t="shared" ca="1" si="6"/>
        <v>29085</v>
      </c>
      <c r="CQ3" s="431">
        <f t="shared" ca="1" si="6"/>
        <v>31040</v>
      </c>
      <c r="CR3" s="433">
        <f ca="1">CQ3+CP3+CO3+CN3+CM3+CL3+CK3+CJ3+CI3+CH3+CG3+CF3</f>
        <v>274730</v>
      </c>
    </row>
    <row r="4" spans="1:96" ht="12" customHeight="1">
      <c r="A4" s="74" t="s">
        <v>96</v>
      </c>
      <c r="B4" s="611">
        <v>75</v>
      </c>
      <c r="C4" s="498"/>
      <c r="D4" s="498"/>
      <c r="E4" s="498"/>
      <c r="F4" s="209"/>
      <c r="G4" s="14"/>
      <c r="H4" s="14"/>
      <c r="I4" s="14"/>
      <c r="J4" s="14"/>
      <c r="K4" s="14"/>
      <c r="L4" s="14"/>
      <c r="M4" s="14"/>
      <c r="N4" s="14"/>
      <c r="O4" s="14"/>
      <c r="P4" s="14"/>
      <c r="Q4" s="210"/>
      <c r="R4" s="72"/>
      <c r="S4" s="209"/>
      <c r="T4" s="14"/>
      <c r="U4" s="14"/>
      <c r="V4" s="14"/>
      <c r="W4" s="14"/>
      <c r="X4" s="14"/>
      <c r="Y4" s="14"/>
      <c r="Z4" s="14"/>
      <c r="AA4" s="14"/>
      <c r="AB4" s="14"/>
      <c r="AC4" s="14"/>
      <c r="AD4" s="210"/>
      <c r="AE4" s="72"/>
      <c r="AF4" s="209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210"/>
      <c r="AR4" s="72"/>
      <c r="AS4" s="209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210"/>
      <c r="BE4" s="72"/>
      <c r="BF4" s="209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210"/>
      <c r="BR4" s="72"/>
      <c r="BS4" s="209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210"/>
      <c r="CE4" s="72"/>
      <c r="CF4" s="209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210"/>
      <c r="CR4" s="72"/>
    </row>
    <row r="5" spans="1:96" ht="12" customHeight="1">
      <c r="A5" s="161" t="s">
        <v>122</v>
      </c>
      <c r="B5" s="612">
        <v>10</v>
      </c>
      <c r="C5" s="498"/>
      <c r="D5" s="498"/>
      <c r="E5" s="498"/>
      <c r="F5" s="209"/>
      <c r="G5" s="14"/>
      <c r="H5" s="14"/>
      <c r="I5" s="14"/>
      <c r="J5" s="14"/>
      <c r="K5" s="14"/>
      <c r="L5" s="14"/>
      <c r="M5" s="14"/>
      <c r="N5" s="14"/>
      <c r="O5" s="14"/>
      <c r="P5" s="14"/>
      <c r="Q5" s="210"/>
      <c r="R5" s="72"/>
      <c r="S5" s="209"/>
      <c r="T5" s="14"/>
      <c r="U5" s="14"/>
      <c r="V5" s="14"/>
      <c r="W5" s="14"/>
      <c r="X5" s="14"/>
      <c r="Y5" s="14"/>
      <c r="Z5" s="14"/>
      <c r="AA5" s="14"/>
      <c r="AB5" s="14"/>
      <c r="AC5" s="14"/>
      <c r="AD5" s="210"/>
      <c r="AE5" s="72"/>
      <c r="AF5" s="209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210"/>
      <c r="AR5" s="72"/>
      <c r="AS5" s="209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210"/>
      <c r="BE5" s="72"/>
      <c r="BF5" s="209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210"/>
      <c r="BR5" s="72"/>
      <c r="BS5" s="209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210"/>
      <c r="CE5" s="72"/>
      <c r="CF5" s="209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210"/>
      <c r="CR5" s="72"/>
    </row>
    <row r="6" spans="1:96" ht="16">
      <c r="A6" s="74" t="s">
        <v>65</v>
      </c>
      <c r="B6" s="611">
        <v>130</v>
      </c>
      <c r="C6" s="498"/>
      <c r="D6" s="498"/>
      <c r="E6" s="498"/>
      <c r="F6" s="209"/>
      <c r="G6" s="14"/>
      <c r="H6" s="14"/>
      <c r="I6" s="14"/>
      <c r="J6" s="14"/>
      <c r="K6" s="14"/>
      <c r="L6" s="14"/>
      <c r="M6" s="14"/>
      <c r="N6" s="14"/>
      <c r="O6" s="14"/>
      <c r="P6" s="14"/>
      <c r="Q6" s="210"/>
      <c r="R6" s="72"/>
      <c r="S6" s="209"/>
      <c r="T6" s="14"/>
      <c r="U6" s="14"/>
      <c r="V6" s="14"/>
      <c r="W6" s="14"/>
      <c r="X6" s="14"/>
      <c r="Y6" s="14"/>
      <c r="Z6" s="14"/>
      <c r="AA6" s="14"/>
      <c r="AB6" s="14"/>
      <c r="AC6" s="14"/>
      <c r="AD6" s="210"/>
      <c r="AE6" s="72"/>
      <c r="AF6" s="209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210"/>
      <c r="AR6" s="72"/>
      <c r="AS6" s="209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210"/>
      <c r="BE6" s="72"/>
      <c r="BF6" s="209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10"/>
      <c r="BR6" s="72"/>
      <c r="BS6" s="209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210"/>
      <c r="CE6" s="72"/>
      <c r="CF6" s="209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210"/>
      <c r="CR6" s="72"/>
    </row>
    <row r="7" spans="1:96" ht="16">
      <c r="A7" s="75" t="s">
        <v>66</v>
      </c>
      <c r="B7" s="611">
        <v>50</v>
      </c>
      <c r="C7" s="498"/>
      <c r="D7" s="498"/>
      <c r="E7" s="498"/>
      <c r="F7" s="209"/>
      <c r="G7" s="14"/>
      <c r="H7" s="14"/>
      <c r="I7" s="14"/>
      <c r="J7" s="14"/>
      <c r="K7" s="14"/>
      <c r="L7" s="14"/>
      <c r="M7" s="14"/>
      <c r="N7" s="14"/>
      <c r="O7" s="14"/>
      <c r="P7" s="14"/>
      <c r="Q7" s="210"/>
      <c r="R7" s="72"/>
      <c r="S7" s="209"/>
      <c r="T7" s="14"/>
      <c r="U7" s="14"/>
      <c r="V7" s="14"/>
      <c r="W7" s="14"/>
      <c r="X7" s="14"/>
      <c r="Y7" s="14"/>
      <c r="Z7" s="14"/>
      <c r="AA7" s="14"/>
      <c r="AB7" s="14"/>
      <c r="AC7" s="14"/>
      <c r="AD7" s="210"/>
      <c r="AE7" s="72"/>
      <c r="AF7" s="209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10"/>
      <c r="AR7" s="72"/>
      <c r="AS7" s="209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210"/>
      <c r="BE7" s="72"/>
      <c r="BF7" s="209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210"/>
      <c r="BR7" s="72"/>
      <c r="BS7" s="209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210"/>
      <c r="CE7" s="72"/>
      <c r="CF7" s="20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210"/>
      <c r="CR7" s="72"/>
    </row>
    <row r="8" spans="1:96" ht="16">
      <c r="A8" s="75" t="s">
        <v>97</v>
      </c>
      <c r="B8" s="613">
        <v>0.05</v>
      </c>
      <c r="C8" s="160"/>
      <c r="D8" s="160"/>
      <c r="E8" s="160"/>
      <c r="F8" s="209"/>
      <c r="G8" s="14"/>
      <c r="H8" s="14"/>
      <c r="I8" s="14"/>
      <c r="J8" s="14"/>
      <c r="K8" s="14"/>
      <c r="L8" s="14"/>
      <c r="M8" s="14"/>
      <c r="N8" s="14"/>
      <c r="O8" s="14"/>
      <c r="P8" s="14"/>
      <c r="Q8" s="210"/>
      <c r="R8" s="72"/>
      <c r="S8" s="209"/>
      <c r="T8" s="14"/>
      <c r="U8" s="14"/>
      <c r="V8" s="14"/>
      <c r="W8" s="14"/>
      <c r="X8" s="14"/>
      <c r="Y8" s="14"/>
      <c r="Z8" s="14"/>
      <c r="AA8" s="14"/>
      <c r="AB8" s="14"/>
      <c r="AC8" s="14"/>
      <c r="AD8" s="210"/>
      <c r="AE8" s="72"/>
      <c r="AF8" s="209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10"/>
      <c r="AR8" s="72"/>
      <c r="AS8" s="209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210"/>
      <c r="BE8" s="72"/>
      <c r="BF8" s="209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210"/>
      <c r="BR8" s="72"/>
      <c r="BS8" s="209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210"/>
      <c r="CE8" s="72"/>
      <c r="CF8" s="209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210"/>
      <c r="CR8" s="72"/>
    </row>
    <row r="9" spans="1:96" ht="19">
      <c r="A9" s="17"/>
      <c r="B9" s="17"/>
      <c r="C9" s="17"/>
      <c r="D9" s="17"/>
      <c r="E9" s="17"/>
      <c r="F9" s="434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435"/>
      <c r="R9" s="436"/>
      <c r="S9" s="434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435"/>
      <c r="AE9" s="436"/>
      <c r="AF9" s="434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435"/>
      <c r="AR9" s="436"/>
      <c r="AS9" s="434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435"/>
      <c r="BE9" s="436"/>
      <c r="BF9" s="434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435"/>
      <c r="BR9" s="436"/>
      <c r="BS9" s="434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435"/>
      <c r="CE9" s="436"/>
      <c r="CF9" s="434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435"/>
      <c r="CR9" s="436"/>
    </row>
    <row r="10" spans="1:96" ht="19">
      <c r="A10" s="17" t="s">
        <v>132</v>
      </c>
      <c r="B10" s="17"/>
      <c r="C10" s="17"/>
      <c r="D10" s="17"/>
      <c r="E10" s="17"/>
      <c r="F10" s="434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435"/>
      <c r="R10" s="436"/>
      <c r="S10" s="434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435"/>
      <c r="AE10" s="436"/>
      <c r="AF10" s="434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435"/>
      <c r="AR10" s="436"/>
      <c r="AS10" s="434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435"/>
      <c r="BE10" s="436"/>
      <c r="BF10" s="434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435"/>
      <c r="BR10" s="436"/>
      <c r="BS10" s="434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435"/>
      <c r="CE10" s="436"/>
      <c r="CF10" s="434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435"/>
      <c r="CR10" s="436"/>
    </row>
    <row r="11" spans="1:96" s="49" customFormat="1" ht="16">
      <c r="A11" s="51" t="s">
        <v>76</v>
      </c>
      <c r="B11" s="51"/>
      <c r="C11" s="51"/>
      <c r="D11" s="51"/>
      <c r="E11" s="51"/>
      <c r="F11" s="557">
        <f>$B$4*Revenues!F27</f>
        <v>0</v>
      </c>
      <c r="G11" s="438">
        <f>$B$4*Revenues!G27</f>
        <v>0</v>
      </c>
      <c r="H11" s="438">
        <f>$B$4*Revenues!H27</f>
        <v>0</v>
      </c>
      <c r="I11" s="438">
        <f>$B$4*Revenues!I27</f>
        <v>0</v>
      </c>
      <c r="J11" s="438">
        <f ca="1">$B$4*Revenues!J27</f>
        <v>0</v>
      </c>
      <c r="K11" s="438">
        <f ca="1">$B$4*Revenues!K27</f>
        <v>0</v>
      </c>
      <c r="L11" s="438">
        <f ca="1">$B$4*Revenues!L27</f>
        <v>0</v>
      </c>
      <c r="M11" s="438">
        <f ca="1">$B$4*Revenues!M27</f>
        <v>0</v>
      </c>
      <c r="N11" s="438">
        <f ca="1">$B$4*Revenues!N27</f>
        <v>0</v>
      </c>
      <c r="O11" s="438">
        <f ca="1">$B$4*Revenues!O27</f>
        <v>0</v>
      </c>
      <c r="P11" s="438">
        <f ca="1">$B$4*Revenues!P27</f>
        <v>0</v>
      </c>
      <c r="Q11" s="559">
        <f ca="1">$B$4*Revenues!Q27</f>
        <v>0</v>
      </c>
      <c r="R11" s="440">
        <f t="shared" ref="R11:R12" ca="1" si="7">Q11+P11+O11+N11+M11+L11+K11+J11+I11+H11+G11+F11</f>
        <v>0</v>
      </c>
      <c r="S11" s="438">
        <f ca="1">$B$4*Revenues!R27</f>
        <v>0</v>
      </c>
      <c r="T11" s="438">
        <f ca="1">$B$4*Revenues!S27</f>
        <v>0</v>
      </c>
      <c r="U11" s="438">
        <f ca="1">$B$4*Revenues!T27</f>
        <v>0</v>
      </c>
      <c r="V11" s="438">
        <f ca="1">$B$4*Revenues!U27</f>
        <v>0</v>
      </c>
      <c r="W11" s="438">
        <f ca="1">$B$4*Revenues!V27</f>
        <v>0</v>
      </c>
      <c r="X11" s="438">
        <f ca="1">$B$4*Revenues!W27</f>
        <v>0</v>
      </c>
      <c r="Y11" s="438">
        <f ca="1">$B$4*Revenues!X27</f>
        <v>0</v>
      </c>
      <c r="Z11" s="438">
        <f ca="1">$B$4*Revenues!Y27</f>
        <v>75</v>
      </c>
      <c r="AA11" s="438">
        <f ca="1">$B$4*Revenues!Z27</f>
        <v>75</v>
      </c>
      <c r="AB11" s="438">
        <f ca="1">$B$4*Revenues!AA27</f>
        <v>75</v>
      </c>
      <c r="AC11" s="438">
        <f ca="1">$B$4*Revenues!AB27</f>
        <v>75</v>
      </c>
      <c r="AD11" s="439">
        <f ca="1">$B$4*Revenues!AC27</f>
        <v>75</v>
      </c>
      <c r="AE11" s="440">
        <f t="shared" ref="AE11:AE12" ca="1" si="8">AD11+AC11+AB11+AA11+Z11+Y11+X11+W11+V11+U11+T11+S11</f>
        <v>375</v>
      </c>
      <c r="AF11" s="437">
        <f ca="1">$B$4*Revenues!AD27</f>
        <v>75</v>
      </c>
      <c r="AG11" s="438">
        <f ca="1">$B$4*Revenues!AE27</f>
        <v>150</v>
      </c>
      <c r="AH11" s="438">
        <f ca="1">$B$4*Revenues!AF27</f>
        <v>150</v>
      </c>
      <c r="AI11" s="438">
        <f ca="1">$B$4*Revenues!AG27</f>
        <v>150</v>
      </c>
      <c r="AJ11" s="438">
        <f ca="1">$B$4*Revenues!AH27</f>
        <v>225</v>
      </c>
      <c r="AK11" s="438">
        <f ca="1">$B$4*Revenues!AI27</f>
        <v>225</v>
      </c>
      <c r="AL11" s="438">
        <f ca="1">$B$4*Revenues!AJ27</f>
        <v>225</v>
      </c>
      <c r="AM11" s="438">
        <f ca="1">$B$4*Revenues!AK27</f>
        <v>300</v>
      </c>
      <c r="AN11" s="438">
        <f ca="1">$B$4*Revenues!AL27</f>
        <v>300</v>
      </c>
      <c r="AO11" s="438">
        <f ca="1">$B$4*Revenues!AM27</f>
        <v>375</v>
      </c>
      <c r="AP11" s="438">
        <f ca="1">$B$4*Revenues!AN27</f>
        <v>375</v>
      </c>
      <c r="AQ11" s="439">
        <f ca="1">$B$4*Revenues!AO27</f>
        <v>450</v>
      </c>
      <c r="AR11" s="440">
        <f t="shared" ref="AR11:AR12" ca="1" si="9">AQ11+AP11+AO11+AN11+AM11+AL11+AK11+AJ11+AI11+AH11+AG11+AF11</f>
        <v>3000</v>
      </c>
      <c r="AS11" s="437">
        <f ca="1">$B$4*Revenues!AP27</f>
        <v>450</v>
      </c>
      <c r="AT11" s="438">
        <f ca="1">$B$4*Revenues!AQ27</f>
        <v>525</v>
      </c>
      <c r="AU11" s="438">
        <f ca="1">$B$4*Revenues!AR27</f>
        <v>600</v>
      </c>
      <c r="AV11" s="438">
        <f ca="1">$B$4*Revenues!AS27</f>
        <v>675</v>
      </c>
      <c r="AW11" s="438">
        <f ca="1">$B$4*Revenues!AT27</f>
        <v>750</v>
      </c>
      <c r="AX11" s="438">
        <f ca="1">$B$4*Revenues!AU27</f>
        <v>825</v>
      </c>
      <c r="AY11" s="438">
        <f ca="1">$B$4*Revenues!AV27</f>
        <v>900</v>
      </c>
      <c r="AZ11" s="438">
        <f ca="1">$B$4*Revenues!AW27</f>
        <v>975</v>
      </c>
      <c r="BA11" s="438">
        <f ca="1">$B$4*Revenues!AX27</f>
        <v>1050</v>
      </c>
      <c r="BB11" s="438">
        <f ca="1">$B$4*Revenues!AY27</f>
        <v>1125</v>
      </c>
      <c r="BC11" s="438">
        <f ca="1">$B$4*Revenues!AZ27</f>
        <v>1200</v>
      </c>
      <c r="BD11" s="439">
        <f ca="1">$B$4*Revenues!BA27</f>
        <v>1275</v>
      </c>
      <c r="BE11" s="440">
        <f t="shared" ref="BE11:BE12" ca="1" si="10">BD11+BC11+BB11+BA11+AZ11+AY11+AX11+AW11+AV11+AU11+AT11+AS11</f>
        <v>10350</v>
      </c>
      <c r="BF11" s="437">
        <f ca="1">$B$4*Revenues!BB27</f>
        <v>1350</v>
      </c>
      <c r="BG11" s="438">
        <f ca="1">$B$4*Revenues!BC27</f>
        <v>1425</v>
      </c>
      <c r="BH11" s="438">
        <f ca="1">$B$4*Revenues!BD27</f>
        <v>1500</v>
      </c>
      <c r="BI11" s="438">
        <f ca="1">$B$4*Revenues!BE27</f>
        <v>1650</v>
      </c>
      <c r="BJ11" s="438">
        <f ca="1">$B$4*Revenues!BF27</f>
        <v>1650</v>
      </c>
      <c r="BK11" s="438">
        <f ca="1">$B$4*Revenues!BG27</f>
        <v>1725</v>
      </c>
      <c r="BL11" s="438">
        <f ca="1">$B$4*Revenues!BH27</f>
        <v>1875</v>
      </c>
      <c r="BM11" s="438">
        <f ca="1">$B$4*Revenues!BI27</f>
        <v>1950</v>
      </c>
      <c r="BN11" s="438">
        <f ca="1">$B$4*Revenues!BJ27</f>
        <v>2100</v>
      </c>
      <c r="BO11" s="438">
        <f ca="1">$B$4*Revenues!BK27</f>
        <v>2325</v>
      </c>
      <c r="BP11" s="438">
        <f ca="1">$B$4*Revenues!BL27</f>
        <v>2475</v>
      </c>
      <c r="BQ11" s="439">
        <f ca="1">$B$4*Revenues!BM27</f>
        <v>2700</v>
      </c>
      <c r="BR11" s="440">
        <f t="shared" ref="BR11:BR12" ca="1" si="11">BQ11+BP11+BO11+BN11+BM11+BL11+BK11+BJ11+BI11+BH11+BG11+BF11</f>
        <v>22725</v>
      </c>
      <c r="BS11" s="437">
        <f ca="1">$B$4*Revenues!BN27</f>
        <v>2925</v>
      </c>
      <c r="BT11" s="438">
        <f ca="1">$B$4*Revenues!BO27</f>
        <v>3150</v>
      </c>
      <c r="BU11" s="438">
        <f ca="1">$B$4*Revenues!BP27</f>
        <v>3450</v>
      </c>
      <c r="BV11" s="438">
        <f ca="1">$B$4*Revenues!BQ27</f>
        <v>3750</v>
      </c>
      <c r="BW11" s="438">
        <f ca="1">$B$4*Revenues!BR27</f>
        <v>4050</v>
      </c>
      <c r="BX11" s="438">
        <f ca="1">$B$4*Revenues!BS27</f>
        <v>4350</v>
      </c>
      <c r="BY11" s="438">
        <f ca="1">$B$4*Revenues!BT27</f>
        <v>4725</v>
      </c>
      <c r="BZ11" s="438">
        <f ca="1">$B$4*Revenues!BU27</f>
        <v>5175</v>
      </c>
      <c r="CA11" s="438">
        <f ca="1">$B$4*Revenues!BV27</f>
        <v>5625</v>
      </c>
      <c r="CB11" s="438">
        <f ca="1">$B$4*Revenues!BW27</f>
        <v>6150</v>
      </c>
      <c r="CC11" s="438">
        <f ca="1">$B$4*Revenues!BX27</f>
        <v>6675</v>
      </c>
      <c r="CD11" s="439">
        <f ca="1">$B$4*Revenues!BY27</f>
        <v>7275</v>
      </c>
      <c r="CE11" s="440">
        <f t="shared" ref="CE11:CE12" ca="1" si="12">CD11+CC11+CB11+CA11+BZ11+BY11+BX11+BW11+BV11+BU11+BT11+BS11</f>
        <v>57300</v>
      </c>
      <c r="CF11" s="437">
        <f ca="1">$B$4*Revenues!BZ27</f>
        <v>7950</v>
      </c>
      <c r="CG11" s="438">
        <f ca="1">$B$4*Revenues!CA27</f>
        <v>8625</v>
      </c>
      <c r="CH11" s="438">
        <f ca="1">$B$4*Revenues!CB27</f>
        <v>9375</v>
      </c>
      <c r="CI11" s="438">
        <f ca="1">$B$4*Revenues!CC27</f>
        <v>10200</v>
      </c>
      <c r="CJ11" s="438">
        <f ca="1">$B$4*Revenues!CD27</f>
        <v>11100</v>
      </c>
      <c r="CK11" s="438">
        <f ca="1">$B$4*Revenues!CE27</f>
        <v>12075</v>
      </c>
      <c r="CL11" s="438">
        <f ca="1">$B$4*Revenues!CF27</f>
        <v>13125</v>
      </c>
      <c r="CM11" s="438">
        <f ca="1">$B$4*Revenues!CG27</f>
        <v>14325</v>
      </c>
      <c r="CN11" s="438">
        <f ca="1">$B$4*Revenues!CH27</f>
        <v>15600</v>
      </c>
      <c r="CO11" s="438">
        <f ca="1">$B$4*Revenues!CI27</f>
        <v>17100</v>
      </c>
      <c r="CP11" s="438">
        <f ca="1">$B$4*Revenues!CJ27</f>
        <v>18675</v>
      </c>
      <c r="CQ11" s="439">
        <f ca="1">$B$4*Revenues!CK27</f>
        <v>20400</v>
      </c>
      <c r="CR11" s="440">
        <f t="shared" ref="CR11:CR12" ca="1" si="13">CQ11+CP11+CO11+CN11+CM11+CL11+CK11+CJ11+CI11+CH11+CG11+CF11</f>
        <v>158550</v>
      </c>
    </row>
    <row r="12" spans="1:96" s="256" customFormat="1" ht="16">
      <c r="A12" s="254" t="s">
        <v>121</v>
      </c>
      <c r="B12" s="255"/>
      <c r="C12" s="255"/>
      <c r="D12" s="255"/>
      <c r="E12" s="255"/>
      <c r="F12" s="558">
        <f>$B$5*Revenues!F27</f>
        <v>0</v>
      </c>
      <c r="G12" s="442">
        <f>$B$5*Revenues!G27</f>
        <v>0</v>
      </c>
      <c r="H12" s="442">
        <f>$B$5*Revenues!H27</f>
        <v>0</v>
      </c>
      <c r="I12" s="442">
        <f>$B$5*Revenues!I27</f>
        <v>0</v>
      </c>
      <c r="J12" s="442">
        <f ca="1">$B$5*Revenues!J27</f>
        <v>0</v>
      </c>
      <c r="K12" s="442">
        <f ca="1">$B$5*Revenues!K27</f>
        <v>0</v>
      </c>
      <c r="L12" s="442">
        <f ca="1">$B$5*Revenues!L27</f>
        <v>0</v>
      </c>
      <c r="M12" s="442">
        <f ca="1">$B$5*Revenues!M27</f>
        <v>0</v>
      </c>
      <c r="N12" s="442">
        <f ca="1">$B$5*Revenues!N27</f>
        <v>0</v>
      </c>
      <c r="O12" s="442">
        <f ca="1">$B$5*Revenues!O27</f>
        <v>0</v>
      </c>
      <c r="P12" s="442">
        <f ca="1">$B$5*Revenues!P27</f>
        <v>0</v>
      </c>
      <c r="Q12" s="560">
        <f ca="1">$B$5*Revenues!Q27</f>
        <v>0</v>
      </c>
      <c r="R12" s="444">
        <f t="shared" ca="1" si="7"/>
        <v>0</v>
      </c>
      <c r="S12" s="442">
        <f ca="1">$B$5*Revenues!R27</f>
        <v>0</v>
      </c>
      <c r="T12" s="442">
        <f ca="1">$B$5*Revenues!S27</f>
        <v>0</v>
      </c>
      <c r="U12" s="442">
        <f ca="1">$B$5*Revenues!T27</f>
        <v>0</v>
      </c>
      <c r="V12" s="442">
        <f ca="1">$B$5*Revenues!U27</f>
        <v>0</v>
      </c>
      <c r="W12" s="442">
        <f ca="1">$B$5*Revenues!V27</f>
        <v>0</v>
      </c>
      <c r="X12" s="442">
        <f ca="1">$B$5*Revenues!W27</f>
        <v>0</v>
      </c>
      <c r="Y12" s="442">
        <f ca="1">$B$5*Revenues!X27</f>
        <v>0</v>
      </c>
      <c r="Z12" s="442">
        <f ca="1">$B$5*Revenues!Y27</f>
        <v>10</v>
      </c>
      <c r="AA12" s="442">
        <f ca="1">$B$5*Revenues!Z27</f>
        <v>10</v>
      </c>
      <c r="AB12" s="442">
        <f ca="1">$B$5*Revenues!AA27</f>
        <v>10</v>
      </c>
      <c r="AC12" s="442">
        <f ca="1">$B$5*Revenues!AB27</f>
        <v>10</v>
      </c>
      <c r="AD12" s="443">
        <f ca="1">$B$5*Revenues!AC27</f>
        <v>10</v>
      </c>
      <c r="AE12" s="444">
        <f t="shared" ca="1" si="8"/>
        <v>50</v>
      </c>
      <c r="AF12" s="441">
        <f ca="1">$B$5*Revenues!AD27</f>
        <v>10</v>
      </c>
      <c r="AG12" s="442">
        <f ca="1">$B$5*Revenues!AE27</f>
        <v>20</v>
      </c>
      <c r="AH12" s="442">
        <f ca="1">$B$5*Revenues!AF27</f>
        <v>20</v>
      </c>
      <c r="AI12" s="442">
        <f ca="1">$B$5*Revenues!AG27</f>
        <v>20</v>
      </c>
      <c r="AJ12" s="442">
        <f ca="1">$B$5*Revenues!AH27</f>
        <v>30</v>
      </c>
      <c r="AK12" s="442">
        <f ca="1">$B$5*Revenues!AI27</f>
        <v>30</v>
      </c>
      <c r="AL12" s="442">
        <f ca="1">$B$5*Revenues!AJ27</f>
        <v>30</v>
      </c>
      <c r="AM12" s="442">
        <f ca="1">$B$5*Revenues!AK27</f>
        <v>40</v>
      </c>
      <c r="AN12" s="442">
        <f ca="1">$B$5*Revenues!AL27</f>
        <v>40</v>
      </c>
      <c r="AO12" s="442">
        <f ca="1">$B$5*Revenues!AM27</f>
        <v>50</v>
      </c>
      <c r="AP12" s="442">
        <f ca="1">$B$5*Revenues!AN27</f>
        <v>50</v>
      </c>
      <c r="AQ12" s="443">
        <f ca="1">$B$5*Revenues!AO27</f>
        <v>60</v>
      </c>
      <c r="AR12" s="444">
        <f t="shared" ca="1" si="9"/>
        <v>400</v>
      </c>
      <c r="AS12" s="441">
        <f ca="1">$B$5*Revenues!AP27</f>
        <v>60</v>
      </c>
      <c r="AT12" s="442">
        <f ca="1">$B$5*Revenues!AQ27</f>
        <v>70</v>
      </c>
      <c r="AU12" s="442">
        <f ca="1">$B$5*Revenues!AR27</f>
        <v>80</v>
      </c>
      <c r="AV12" s="442">
        <f ca="1">$B$5*Revenues!AS27</f>
        <v>90</v>
      </c>
      <c r="AW12" s="442">
        <f ca="1">$B$5*Revenues!AT27</f>
        <v>100</v>
      </c>
      <c r="AX12" s="442">
        <f ca="1">$B$5*Revenues!AU27</f>
        <v>110</v>
      </c>
      <c r="AY12" s="442">
        <f ca="1">$B$5*Revenues!AV27</f>
        <v>120</v>
      </c>
      <c r="AZ12" s="442">
        <f ca="1">$B$5*Revenues!AW27</f>
        <v>130</v>
      </c>
      <c r="BA12" s="442">
        <f ca="1">$B$5*Revenues!AX27</f>
        <v>140</v>
      </c>
      <c r="BB12" s="442">
        <f ca="1">$B$5*Revenues!AY27</f>
        <v>150</v>
      </c>
      <c r="BC12" s="442">
        <f ca="1">$B$5*Revenues!AZ27</f>
        <v>160</v>
      </c>
      <c r="BD12" s="443">
        <f ca="1">$B$5*Revenues!BA27</f>
        <v>170</v>
      </c>
      <c r="BE12" s="444">
        <f t="shared" ca="1" si="10"/>
        <v>1380</v>
      </c>
      <c r="BF12" s="441">
        <f ca="1">$B$5*Revenues!BB27</f>
        <v>180</v>
      </c>
      <c r="BG12" s="442">
        <f ca="1">$B$5*Revenues!BC27</f>
        <v>190</v>
      </c>
      <c r="BH12" s="442">
        <f ca="1">$B$5*Revenues!BD27</f>
        <v>200</v>
      </c>
      <c r="BI12" s="442">
        <f ca="1">$B$5*Revenues!BE27</f>
        <v>220</v>
      </c>
      <c r="BJ12" s="442">
        <f ca="1">$B$5*Revenues!BF27</f>
        <v>220</v>
      </c>
      <c r="BK12" s="442">
        <f ca="1">$B$5*Revenues!BG27</f>
        <v>230</v>
      </c>
      <c r="BL12" s="442">
        <f ca="1">$B$5*Revenues!BH27</f>
        <v>250</v>
      </c>
      <c r="BM12" s="442">
        <f ca="1">$B$5*Revenues!BI27</f>
        <v>260</v>
      </c>
      <c r="BN12" s="442">
        <f ca="1">$B$5*Revenues!BJ27</f>
        <v>280</v>
      </c>
      <c r="BO12" s="442">
        <f ca="1">$B$5*Revenues!BK27</f>
        <v>310</v>
      </c>
      <c r="BP12" s="442">
        <f ca="1">$B$5*Revenues!BL27</f>
        <v>330</v>
      </c>
      <c r="BQ12" s="443">
        <f ca="1">$B$5*Revenues!BM27</f>
        <v>360</v>
      </c>
      <c r="BR12" s="444">
        <f t="shared" ca="1" si="11"/>
        <v>3030</v>
      </c>
      <c r="BS12" s="441">
        <f ca="1">$B$5*Revenues!BN27</f>
        <v>390</v>
      </c>
      <c r="BT12" s="442">
        <f ca="1">$B$5*Revenues!BO27</f>
        <v>420</v>
      </c>
      <c r="BU12" s="442">
        <f ca="1">$B$5*Revenues!BP27</f>
        <v>460</v>
      </c>
      <c r="BV12" s="442">
        <f ca="1">$B$5*Revenues!BQ27</f>
        <v>500</v>
      </c>
      <c r="BW12" s="442">
        <f ca="1">$B$5*Revenues!BR27</f>
        <v>540</v>
      </c>
      <c r="BX12" s="442">
        <f ca="1">$B$5*Revenues!BS27</f>
        <v>580</v>
      </c>
      <c r="BY12" s="442">
        <f ca="1">$B$5*Revenues!BT27</f>
        <v>630</v>
      </c>
      <c r="BZ12" s="442">
        <f ca="1">$B$5*Revenues!BU27</f>
        <v>690</v>
      </c>
      <c r="CA12" s="442">
        <f ca="1">$B$5*Revenues!BV27</f>
        <v>750</v>
      </c>
      <c r="CB12" s="442">
        <f ca="1">$B$5*Revenues!BW27</f>
        <v>820</v>
      </c>
      <c r="CC12" s="442">
        <f ca="1">$B$5*Revenues!BX27</f>
        <v>890</v>
      </c>
      <c r="CD12" s="443">
        <f ca="1">$B$5*Revenues!BY27</f>
        <v>970</v>
      </c>
      <c r="CE12" s="444">
        <f t="shared" ca="1" si="12"/>
        <v>7640</v>
      </c>
      <c r="CF12" s="441">
        <f ca="1">$B$5*Revenues!BZ27</f>
        <v>1060</v>
      </c>
      <c r="CG12" s="442">
        <f ca="1">$B$5*Revenues!CA27</f>
        <v>1150</v>
      </c>
      <c r="CH12" s="442">
        <f ca="1">$B$5*Revenues!CB27</f>
        <v>1250</v>
      </c>
      <c r="CI12" s="442">
        <f ca="1">$B$5*Revenues!CC27</f>
        <v>1360</v>
      </c>
      <c r="CJ12" s="442">
        <f ca="1">$B$5*Revenues!CD27</f>
        <v>1480</v>
      </c>
      <c r="CK12" s="442">
        <f ca="1">$B$5*Revenues!CE27</f>
        <v>1610</v>
      </c>
      <c r="CL12" s="442">
        <f ca="1">$B$5*Revenues!CF27</f>
        <v>1750</v>
      </c>
      <c r="CM12" s="442">
        <f ca="1">$B$5*Revenues!CG27</f>
        <v>1910</v>
      </c>
      <c r="CN12" s="442">
        <f ca="1">$B$5*Revenues!CH27</f>
        <v>2080</v>
      </c>
      <c r="CO12" s="442">
        <f ca="1">$B$5*Revenues!CI27</f>
        <v>2280</v>
      </c>
      <c r="CP12" s="442">
        <f ca="1">$B$5*Revenues!CJ27</f>
        <v>2490</v>
      </c>
      <c r="CQ12" s="443">
        <f ca="1">$B$5*Revenues!CK27</f>
        <v>2720</v>
      </c>
      <c r="CR12" s="444">
        <f t="shared" ca="1" si="13"/>
        <v>21140</v>
      </c>
    </row>
    <row r="13" spans="1:96" s="674" customFormat="1" ht="16">
      <c r="A13" s="663" t="s">
        <v>15</v>
      </c>
      <c r="B13" s="663"/>
      <c r="C13" s="663"/>
      <c r="D13" s="663"/>
      <c r="E13" s="663"/>
      <c r="F13" s="668">
        <f>F11+F12</f>
        <v>0</v>
      </c>
      <c r="G13" s="669">
        <f t="shared" ref="G13:Q13" si="14">G11+G12</f>
        <v>0</v>
      </c>
      <c r="H13" s="669">
        <f t="shared" si="14"/>
        <v>0</v>
      </c>
      <c r="I13" s="669">
        <f t="shared" si="14"/>
        <v>0</v>
      </c>
      <c r="J13" s="669">
        <f t="shared" ca="1" si="14"/>
        <v>0</v>
      </c>
      <c r="K13" s="669">
        <f t="shared" ca="1" si="14"/>
        <v>0</v>
      </c>
      <c r="L13" s="669">
        <f t="shared" ca="1" si="14"/>
        <v>0</v>
      </c>
      <c r="M13" s="669">
        <f t="shared" ca="1" si="14"/>
        <v>0</v>
      </c>
      <c r="N13" s="669">
        <f t="shared" ca="1" si="14"/>
        <v>0</v>
      </c>
      <c r="O13" s="669">
        <f t="shared" ca="1" si="14"/>
        <v>0</v>
      </c>
      <c r="P13" s="669">
        <f t="shared" ca="1" si="14"/>
        <v>0</v>
      </c>
      <c r="Q13" s="670">
        <f t="shared" ca="1" si="14"/>
        <v>0</v>
      </c>
      <c r="R13" s="671">
        <f ca="1">R11+R12</f>
        <v>0</v>
      </c>
      <c r="S13" s="672">
        <f ca="1">S11+S12</f>
        <v>0</v>
      </c>
      <c r="T13" s="669">
        <f t="shared" ref="T13:AD13" ca="1" si="15">T11+T12</f>
        <v>0</v>
      </c>
      <c r="U13" s="669">
        <f t="shared" ca="1" si="15"/>
        <v>0</v>
      </c>
      <c r="V13" s="669">
        <f t="shared" ca="1" si="15"/>
        <v>0</v>
      </c>
      <c r="W13" s="669">
        <f t="shared" ca="1" si="15"/>
        <v>0</v>
      </c>
      <c r="X13" s="669">
        <f t="shared" ca="1" si="15"/>
        <v>0</v>
      </c>
      <c r="Y13" s="669">
        <f t="shared" ca="1" si="15"/>
        <v>0</v>
      </c>
      <c r="Z13" s="669">
        <f t="shared" ca="1" si="15"/>
        <v>85</v>
      </c>
      <c r="AA13" s="669">
        <f t="shared" ca="1" si="15"/>
        <v>85</v>
      </c>
      <c r="AB13" s="669">
        <f t="shared" ca="1" si="15"/>
        <v>85</v>
      </c>
      <c r="AC13" s="669">
        <f t="shared" ca="1" si="15"/>
        <v>85</v>
      </c>
      <c r="AD13" s="673">
        <f t="shared" ca="1" si="15"/>
        <v>85</v>
      </c>
      <c r="AE13" s="671">
        <f ca="1">AE11+AE12</f>
        <v>425</v>
      </c>
      <c r="AF13" s="672">
        <f ca="1">AF11+AF12</f>
        <v>85</v>
      </c>
      <c r="AG13" s="669">
        <f t="shared" ref="AG13" ca="1" si="16">AG11+AG12</f>
        <v>170</v>
      </c>
      <c r="AH13" s="669">
        <f t="shared" ref="AH13" ca="1" si="17">AH11+AH12</f>
        <v>170</v>
      </c>
      <c r="AI13" s="669">
        <f t="shared" ref="AI13" ca="1" si="18">AI11+AI12</f>
        <v>170</v>
      </c>
      <c r="AJ13" s="669">
        <f t="shared" ref="AJ13" ca="1" si="19">AJ11+AJ12</f>
        <v>255</v>
      </c>
      <c r="AK13" s="669">
        <f t="shared" ref="AK13" ca="1" si="20">AK11+AK12</f>
        <v>255</v>
      </c>
      <c r="AL13" s="669">
        <f t="shared" ref="AL13" ca="1" si="21">AL11+AL12</f>
        <v>255</v>
      </c>
      <c r="AM13" s="669">
        <f t="shared" ref="AM13" ca="1" si="22">AM11+AM12</f>
        <v>340</v>
      </c>
      <c r="AN13" s="669">
        <f t="shared" ref="AN13" ca="1" si="23">AN11+AN12</f>
        <v>340</v>
      </c>
      <c r="AO13" s="669">
        <f t="shared" ref="AO13" ca="1" si="24">AO11+AO12</f>
        <v>425</v>
      </c>
      <c r="AP13" s="669">
        <f t="shared" ref="AP13" ca="1" si="25">AP11+AP12</f>
        <v>425</v>
      </c>
      <c r="AQ13" s="673">
        <f t="shared" ref="AQ13" ca="1" si="26">AQ11+AQ12</f>
        <v>510</v>
      </c>
      <c r="AR13" s="671">
        <f ca="1">AR11+AR12</f>
        <v>3400</v>
      </c>
      <c r="AS13" s="672">
        <f ca="1">AS11+AS12</f>
        <v>510</v>
      </c>
      <c r="AT13" s="669">
        <f t="shared" ref="AT13" ca="1" si="27">AT11+AT12</f>
        <v>595</v>
      </c>
      <c r="AU13" s="669">
        <f t="shared" ref="AU13" ca="1" si="28">AU11+AU12</f>
        <v>680</v>
      </c>
      <c r="AV13" s="669">
        <f t="shared" ref="AV13" ca="1" si="29">AV11+AV12</f>
        <v>765</v>
      </c>
      <c r="AW13" s="669">
        <f t="shared" ref="AW13" ca="1" si="30">AW11+AW12</f>
        <v>850</v>
      </c>
      <c r="AX13" s="669">
        <f t="shared" ref="AX13" ca="1" si="31">AX11+AX12</f>
        <v>935</v>
      </c>
      <c r="AY13" s="669">
        <f t="shared" ref="AY13" ca="1" si="32">AY11+AY12</f>
        <v>1020</v>
      </c>
      <c r="AZ13" s="669">
        <f t="shared" ref="AZ13" ca="1" si="33">AZ11+AZ12</f>
        <v>1105</v>
      </c>
      <c r="BA13" s="669">
        <f t="shared" ref="BA13" ca="1" si="34">BA11+BA12</f>
        <v>1190</v>
      </c>
      <c r="BB13" s="669">
        <f t="shared" ref="BB13" ca="1" si="35">BB11+BB12</f>
        <v>1275</v>
      </c>
      <c r="BC13" s="669">
        <f t="shared" ref="BC13" ca="1" si="36">BC11+BC12</f>
        <v>1360</v>
      </c>
      <c r="BD13" s="673">
        <f t="shared" ref="BD13" ca="1" si="37">BD11+BD12</f>
        <v>1445</v>
      </c>
      <c r="BE13" s="671">
        <f ca="1">BE11+BE12</f>
        <v>11730</v>
      </c>
      <c r="BF13" s="672">
        <f ca="1">BF11+BF12</f>
        <v>1530</v>
      </c>
      <c r="BG13" s="669">
        <f t="shared" ref="BG13" ca="1" si="38">BG11+BG12</f>
        <v>1615</v>
      </c>
      <c r="BH13" s="669">
        <f t="shared" ref="BH13" ca="1" si="39">BH11+BH12</f>
        <v>1700</v>
      </c>
      <c r="BI13" s="669">
        <f t="shared" ref="BI13" ca="1" si="40">BI11+BI12</f>
        <v>1870</v>
      </c>
      <c r="BJ13" s="669">
        <f t="shared" ref="BJ13" ca="1" si="41">BJ11+BJ12</f>
        <v>1870</v>
      </c>
      <c r="BK13" s="669">
        <f t="shared" ref="BK13" ca="1" si="42">BK11+BK12</f>
        <v>1955</v>
      </c>
      <c r="BL13" s="669">
        <f t="shared" ref="BL13" ca="1" si="43">BL11+BL12</f>
        <v>2125</v>
      </c>
      <c r="BM13" s="669">
        <f t="shared" ref="BM13" ca="1" si="44">BM11+BM12</f>
        <v>2210</v>
      </c>
      <c r="BN13" s="669">
        <f t="shared" ref="BN13" ca="1" si="45">BN11+BN12</f>
        <v>2380</v>
      </c>
      <c r="BO13" s="669">
        <f t="shared" ref="BO13" ca="1" si="46">BO11+BO12</f>
        <v>2635</v>
      </c>
      <c r="BP13" s="669">
        <f t="shared" ref="BP13" ca="1" si="47">BP11+BP12</f>
        <v>2805</v>
      </c>
      <c r="BQ13" s="673">
        <f t="shared" ref="BQ13" ca="1" si="48">BQ11+BQ12</f>
        <v>3060</v>
      </c>
      <c r="BR13" s="671">
        <f ca="1">BR11+BR12</f>
        <v>25755</v>
      </c>
      <c r="BS13" s="672">
        <f ca="1">BS11+BS12</f>
        <v>3315</v>
      </c>
      <c r="BT13" s="669">
        <f t="shared" ref="BT13" ca="1" si="49">BT11+BT12</f>
        <v>3570</v>
      </c>
      <c r="BU13" s="669">
        <f t="shared" ref="BU13" ca="1" si="50">BU11+BU12</f>
        <v>3910</v>
      </c>
      <c r="BV13" s="669">
        <f t="shared" ref="BV13" ca="1" si="51">BV11+BV12</f>
        <v>4250</v>
      </c>
      <c r="BW13" s="669">
        <f t="shared" ref="BW13" ca="1" si="52">BW11+BW12</f>
        <v>4590</v>
      </c>
      <c r="BX13" s="669">
        <f t="shared" ref="BX13" ca="1" si="53">BX11+BX12</f>
        <v>4930</v>
      </c>
      <c r="BY13" s="669">
        <f t="shared" ref="BY13" ca="1" si="54">BY11+BY12</f>
        <v>5355</v>
      </c>
      <c r="BZ13" s="669">
        <f t="shared" ref="BZ13" ca="1" si="55">BZ11+BZ12</f>
        <v>5865</v>
      </c>
      <c r="CA13" s="669">
        <f t="shared" ref="CA13" ca="1" si="56">CA11+CA12</f>
        <v>6375</v>
      </c>
      <c r="CB13" s="669">
        <f t="shared" ref="CB13" ca="1" si="57">CB11+CB12</f>
        <v>6970</v>
      </c>
      <c r="CC13" s="669">
        <f t="shared" ref="CC13" ca="1" si="58">CC11+CC12</f>
        <v>7565</v>
      </c>
      <c r="CD13" s="673">
        <f t="shared" ref="CD13" ca="1" si="59">CD11+CD12</f>
        <v>8245</v>
      </c>
      <c r="CE13" s="671">
        <f ca="1">CE11+CE12</f>
        <v>64940</v>
      </c>
      <c r="CF13" s="672">
        <f ca="1">CF11+CF12</f>
        <v>9010</v>
      </c>
      <c r="CG13" s="669">
        <f t="shared" ref="CG13" ca="1" si="60">CG11+CG12</f>
        <v>9775</v>
      </c>
      <c r="CH13" s="669">
        <f t="shared" ref="CH13" ca="1" si="61">CH11+CH12</f>
        <v>10625</v>
      </c>
      <c r="CI13" s="669">
        <f t="shared" ref="CI13" ca="1" si="62">CI11+CI12</f>
        <v>11560</v>
      </c>
      <c r="CJ13" s="669">
        <f t="shared" ref="CJ13" ca="1" si="63">CJ11+CJ12</f>
        <v>12580</v>
      </c>
      <c r="CK13" s="669">
        <f t="shared" ref="CK13" ca="1" si="64">CK11+CK12</f>
        <v>13685</v>
      </c>
      <c r="CL13" s="669">
        <f t="shared" ref="CL13" ca="1" si="65">CL11+CL12</f>
        <v>14875</v>
      </c>
      <c r="CM13" s="669">
        <f t="shared" ref="CM13" ca="1" si="66">CM11+CM12</f>
        <v>16235</v>
      </c>
      <c r="CN13" s="669">
        <f t="shared" ref="CN13" ca="1" si="67">CN11+CN12</f>
        <v>17680</v>
      </c>
      <c r="CO13" s="669">
        <f t="shared" ref="CO13" ca="1" si="68">CO11+CO12</f>
        <v>19380</v>
      </c>
      <c r="CP13" s="669">
        <f t="shared" ref="CP13" ca="1" si="69">CP11+CP12</f>
        <v>21165</v>
      </c>
      <c r="CQ13" s="673">
        <f t="shared" ref="CQ13" ca="1" si="70">CQ11+CQ12</f>
        <v>23120</v>
      </c>
      <c r="CR13" s="671">
        <f ca="1">CR11+CR12</f>
        <v>179690</v>
      </c>
    </row>
    <row r="14" spans="1:96" ht="15" customHeight="1">
      <c r="F14" s="445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7"/>
      <c r="R14" s="448"/>
      <c r="S14" s="445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7"/>
      <c r="AE14" s="448"/>
      <c r="AF14" s="445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7"/>
      <c r="AR14" s="448"/>
      <c r="AS14" s="445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7"/>
      <c r="BE14" s="448"/>
      <c r="BF14" s="445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7"/>
      <c r="BR14" s="448"/>
      <c r="BS14" s="445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7"/>
      <c r="CE14" s="448"/>
      <c r="CF14" s="445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7"/>
      <c r="CR14" s="448"/>
    </row>
    <row r="15" spans="1:96" ht="19">
      <c r="A15" s="17" t="s">
        <v>49</v>
      </c>
      <c r="B15" s="17"/>
      <c r="C15" s="17"/>
      <c r="D15" s="17"/>
      <c r="E15" s="17"/>
      <c r="F15" s="449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1"/>
      <c r="R15" s="452"/>
      <c r="S15" s="449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1"/>
      <c r="AE15" s="452"/>
      <c r="AF15" s="449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1"/>
      <c r="AR15" s="452"/>
      <c r="AS15" s="449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1"/>
      <c r="BE15" s="452"/>
      <c r="BF15" s="449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1"/>
      <c r="BR15" s="452"/>
      <c r="BS15" s="449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1"/>
      <c r="CE15" s="452"/>
      <c r="CF15" s="449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1"/>
      <c r="CR15" s="452"/>
    </row>
    <row r="16" spans="1:96" s="49" customFormat="1" ht="16">
      <c r="A16" s="51" t="s">
        <v>63</v>
      </c>
      <c r="B16" s="51"/>
      <c r="C16" s="51"/>
      <c r="D16" s="51"/>
      <c r="E16" s="51"/>
      <c r="F16" s="557">
        <f>$B$6*HR!F78+$B$6*HR!F93</f>
        <v>5200</v>
      </c>
      <c r="G16" s="438">
        <f>$B$6*HR!G78+$B$6*HR!G93</f>
        <v>5200</v>
      </c>
      <c r="H16" s="438">
        <f>$B$6*HR!H78+$B$6*HR!H93</f>
        <v>5200</v>
      </c>
      <c r="I16" s="438">
        <f>$B$6*HR!I78+$B$6*HR!I93</f>
        <v>5200</v>
      </c>
      <c r="J16" s="438">
        <f>$B$6*HR!J78+$B$6*HR!J93</f>
        <v>5200</v>
      </c>
      <c r="K16" s="438">
        <f>$B$6*HR!K78+$B$6*HR!K93</f>
        <v>5200</v>
      </c>
      <c r="L16" s="438">
        <f>$B$6*HR!L78+$B$6*HR!L93</f>
        <v>5200</v>
      </c>
      <c r="M16" s="438">
        <f>$B$6*HR!M78+$B$6*HR!M93</f>
        <v>5200</v>
      </c>
      <c r="N16" s="438">
        <f>$B$6*HR!N78+$B$6*HR!N93</f>
        <v>5200</v>
      </c>
      <c r="O16" s="438">
        <f>$B$6*HR!O78+$B$6*HR!O93</f>
        <v>5200</v>
      </c>
      <c r="P16" s="438">
        <f>$B$6*HR!P78+$B$6*HR!P93</f>
        <v>5200</v>
      </c>
      <c r="Q16" s="559">
        <f>$B$6*HR!Q78+$B$6*HR!Q93</f>
        <v>5200</v>
      </c>
      <c r="R16" s="440">
        <f>SUM(F16:Q16)</f>
        <v>62400</v>
      </c>
      <c r="S16" s="438">
        <f>$B$6*HR!S78+$B$6*HR!S93</f>
        <v>5200</v>
      </c>
      <c r="T16" s="438">
        <f>$B$6*HR!T78+$B$6*HR!T93</f>
        <v>5200</v>
      </c>
      <c r="U16" s="438">
        <f>$B$6*HR!U78+$B$6*HR!U93</f>
        <v>5200</v>
      </c>
      <c r="V16" s="438">
        <f>$B$6*HR!V78+$B$6*HR!V93</f>
        <v>5200</v>
      </c>
      <c r="W16" s="438">
        <f>$B$6*HR!W78+$B$6*HR!W93</f>
        <v>5200</v>
      </c>
      <c r="X16" s="438">
        <f>$B$6*HR!X78+$B$6*HR!X93</f>
        <v>5200</v>
      </c>
      <c r="Y16" s="438">
        <f>$B$6*HR!Y78+$B$6*HR!Y93</f>
        <v>5200</v>
      </c>
      <c r="Z16" s="438">
        <f>$B$6*HR!Z78+$B$6*HR!Z93</f>
        <v>5200</v>
      </c>
      <c r="AA16" s="438">
        <f>$B$6*HR!AA78+$B$6*HR!AA93</f>
        <v>5200</v>
      </c>
      <c r="AB16" s="438">
        <f>$B$6*HR!AB78+$B$6*HR!AB93</f>
        <v>5200</v>
      </c>
      <c r="AC16" s="438">
        <v>0</v>
      </c>
      <c r="AD16" s="439">
        <f>$B$6*HR!AD78+$B$6*HR!AD93</f>
        <v>5200</v>
      </c>
      <c r="AE16" s="440">
        <f>AD16+AC16+AB16+AA16+Z16+Y16+X16+W16+V16+U16+T16+S16</f>
        <v>57200</v>
      </c>
      <c r="AF16" s="437">
        <f ca="1">$B$6*HR!AF78+$B$6*HR!AF93</f>
        <v>5200</v>
      </c>
      <c r="AG16" s="438">
        <f ca="1">$B$6*HR!AG78+$B$6*HR!AG93</f>
        <v>5330</v>
      </c>
      <c r="AH16" s="438">
        <f ca="1">$B$6*HR!AH78+$B$6*HR!AH93</f>
        <v>5330</v>
      </c>
      <c r="AI16" s="438">
        <f ca="1">$B$6*HR!AI78+$B$6*HR!AI93</f>
        <v>5460</v>
      </c>
      <c r="AJ16" s="438">
        <f ca="1">$B$6*HR!AJ78+$B$6*HR!AJ93</f>
        <v>5460</v>
      </c>
      <c r="AK16" s="438">
        <f ca="1">$B$6*HR!AK78+$B$6*HR!AK93</f>
        <v>5460</v>
      </c>
      <c r="AL16" s="438">
        <f ca="1">$B$6*HR!AL78+$B$6*HR!AL93</f>
        <v>5460</v>
      </c>
      <c r="AM16" s="438">
        <f ca="1">$B$6*HR!AM78+$B$6*HR!AM93</f>
        <v>5460</v>
      </c>
      <c r="AN16" s="438">
        <f ca="1">$B$6*HR!AN78+$B$6*HR!AN93</f>
        <v>5460</v>
      </c>
      <c r="AO16" s="438">
        <f ca="1">$B$6*HR!AO78+$B$6*HR!AO93</f>
        <v>5460</v>
      </c>
      <c r="AP16" s="438">
        <f ca="1">$B$6*HR!AP78+$B$6*HR!AP93</f>
        <v>5460</v>
      </c>
      <c r="AQ16" s="439">
        <f ca="1">$B$6*HR!AQ78+$B$6*HR!AQ93</f>
        <v>5460</v>
      </c>
      <c r="AR16" s="440">
        <f ca="1">AQ16+AP16+AO16+AN16+AM16+AL16+AK16+AJ16+AI16+AH16+AG16+AF16</f>
        <v>65000</v>
      </c>
      <c r="AS16" s="437">
        <f ca="1">$B$6*HR!AS78+$B$6*HR!AS93</f>
        <v>5460</v>
      </c>
      <c r="AT16" s="438">
        <f ca="1">$B$6*HR!AT78+$B$6*HR!AT93</f>
        <v>5460</v>
      </c>
      <c r="AU16" s="438">
        <f ca="1">$B$6*HR!AU78+$B$6*HR!AU93</f>
        <v>5460</v>
      </c>
      <c r="AV16" s="438">
        <f ca="1">$B$6*HR!AV78+$B$6*HR!AV93</f>
        <v>5460</v>
      </c>
      <c r="AW16" s="438">
        <f ca="1">$B$6*HR!AW78+$B$6*HR!AW93</f>
        <v>5460</v>
      </c>
      <c r="AX16" s="438">
        <f ca="1">$B$6*HR!AX78+$B$6*HR!AX93</f>
        <v>5590</v>
      </c>
      <c r="AY16" s="438">
        <f ca="1">$B$6*HR!AY78+$B$6*HR!AY93</f>
        <v>5590</v>
      </c>
      <c r="AZ16" s="438">
        <f ca="1">$B$6*HR!AZ78+$B$6*HR!AZ93</f>
        <v>5590</v>
      </c>
      <c r="BA16" s="438">
        <f ca="1">$B$6*HR!BA78+$B$6*HR!BA93</f>
        <v>5590</v>
      </c>
      <c r="BB16" s="438">
        <f ca="1">$B$6*HR!BB78+$B$6*HR!BB93</f>
        <v>5850</v>
      </c>
      <c r="BC16" s="438">
        <f ca="1">$B$6*HR!BC78+$B$6*HR!BC93</f>
        <v>5590</v>
      </c>
      <c r="BD16" s="439">
        <f ca="1">$B$6*HR!BD78+$B$6*HR!BD93</f>
        <v>5590</v>
      </c>
      <c r="BE16" s="440">
        <f ca="1">BD16+BC16+BB16+BA16+AZ16+AY16+AX16+AW16+AV16+AU16+AT16+AS16</f>
        <v>66690</v>
      </c>
      <c r="BF16" s="437">
        <f ca="1">$B$6*HR!BF78+$B$6*HR!BF93</f>
        <v>5590</v>
      </c>
      <c r="BG16" s="438">
        <f ca="1">$B$6*HR!BG78+$B$6*HR!BG93</f>
        <v>5590</v>
      </c>
      <c r="BH16" s="438">
        <f ca="1">$B$6*HR!BH78+$B$6*HR!BH93</f>
        <v>5590</v>
      </c>
      <c r="BI16" s="438">
        <f ca="1">$B$6*HR!BI78+$B$6*HR!BI93</f>
        <v>5590</v>
      </c>
      <c r="BJ16" s="438">
        <f ca="1">$B$6*HR!BJ78+$B$6*HR!BJ93</f>
        <v>5590</v>
      </c>
      <c r="BK16" s="438">
        <f ca="1">$B$6*HR!BK78+$B$6*HR!BK93</f>
        <v>5590</v>
      </c>
      <c r="BL16" s="438">
        <f ca="1">$B$6*HR!BL78+$B$6*HR!BL93</f>
        <v>5590</v>
      </c>
      <c r="BM16" s="438">
        <f ca="1">$B$6*HR!BM78+$B$6*HR!BM93</f>
        <v>5590</v>
      </c>
      <c r="BN16" s="438">
        <f ca="1">$B$6*HR!BN78+$B$6*HR!BN93</f>
        <v>5590</v>
      </c>
      <c r="BO16" s="438">
        <f ca="1">$B$6*HR!BO78+$B$6*HR!BO93</f>
        <v>5590</v>
      </c>
      <c r="BP16" s="438">
        <f ca="1">$B$6*HR!BP78+$B$6*HR!BP93</f>
        <v>5590</v>
      </c>
      <c r="BQ16" s="439">
        <f ca="1">$B$6*HR!BQ78+$B$6*HR!BQ93</f>
        <v>5590</v>
      </c>
      <c r="BR16" s="440">
        <f ca="1">BQ16+BP16+BO16+BN16+BM16+BL16+BK16+BJ16+BI16+BH16+BG16+BF16</f>
        <v>67080</v>
      </c>
      <c r="BS16" s="437">
        <f ca="1">$B$6*HR!BS78+$B$6*HR!BS93</f>
        <v>5720</v>
      </c>
      <c r="BT16" s="438">
        <f ca="1">$B$6*HR!BT78+$B$6*HR!BT93</f>
        <v>5720</v>
      </c>
      <c r="BU16" s="438">
        <f ca="1">$B$6*HR!BU78+$B$6*HR!BU93</f>
        <v>5720</v>
      </c>
      <c r="BV16" s="438">
        <f ca="1">$B$6*HR!BV78+$B$6*HR!BV93</f>
        <v>5720</v>
      </c>
      <c r="BW16" s="438">
        <f ca="1">$B$6*HR!BW78+$B$6*HR!BW93</f>
        <v>5720</v>
      </c>
      <c r="BX16" s="438">
        <f ca="1">$B$6*HR!BX78+$B$6*HR!BX93</f>
        <v>5720</v>
      </c>
      <c r="BY16" s="438">
        <f ca="1">$B$6*HR!BY78+$B$6*HR!BY93</f>
        <v>5720</v>
      </c>
      <c r="BZ16" s="438">
        <f ca="1">$B$6*HR!BZ78+$B$6*HR!BZ93</f>
        <v>5720</v>
      </c>
      <c r="CA16" s="438">
        <f ca="1">$B$6*HR!CA78+$B$6*HR!CA93</f>
        <v>5720</v>
      </c>
      <c r="CB16" s="438">
        <f ca="1">$B$6*HR!CB78+$B$6*HR!CB93</f>
        <v>5720</v>
      </c>
      <c r="CC16" s="438">
        <f ca="1">$B$6*HR!CC78+$B$6*HR!CC93</f>
        <v>5720</v>
      </c>
      <c r="CD16" s="439">
        <f ca="1">$B$6*HR!CD78+$B$6*HR!CD93</f>
        <v>5720</v>
      </c>
      <c r="CE16" s="440">
        <f ca="1">CD16+CC16+CB16+CA16+BZ16+BY16+BX16+BW16+BV16+BU16+BT16+BS16</f>
        <v>68640</v>
      </c>
      <c r="CF16" s="437">
        <f ca="1">$B$6*HR!CF78+$B$6*HR!CF93</f>
        <v>5720</v>
      </c>
      <c r="CG16" s="438">
        <f ca="1">$B$6*HR!CG78+$B$6*HR!CG93</f>
        <v>5720</v>
      </c>
      <c r="CH16" s="438">
        <f ca="1">$B$6*HR!CH78+$B$6*HR!CH93</f>
        <v>5720</v>
      </c>
      <c r="CI16" s="438">
        <f ca="1">$B$6*HR!CI78+$B$6*HR!CI93</f>
        <v>5720</v>
      </c>
      <c r="CJ16" s="438">
        <f ca="1">$B$6*HR!CJ78+$B$6*HR!CJ93</f>
        <v>5720</v>
      </c>
      <c r="CK16" s="438">
        <f ca="1">$B$6*HR!CK78+$B$6*HR!CK93</f>
        <v>5720</v>
      </c>
      <c r="CL16" s="438">
        <f ca="1">$B$6*HR!CL78+$B$6*HR!CL93</f>
        <v>5720</v>
      </c>
      <c r="CM16" s="438">
        <f ca="1">$B$6*HR!CM78+$B$6*HR!CM93</f>
        <v>5720</v>
      </c>
      <c r="CN16" s="438">
        <f ca="1">$B$6*HR!CN78+$B$6*HR!CN93</f>
        <v>5720</v>
      </c>
      <c r="CO16" s="438">
        <f ca="1">$B$6*HR!CO78+$B$6*HR!CO93</f>
        <v>5720</v>
      </c>
      <c r="CP16" s="438">
        <f ca="1">$B$6*HR!CP78+$B$6*HR!CP93</f>
        <v>5720</v>
      </c>
      <c r="CQ16" s="439">
        <f ca="1">$B$6*HR!CQ78+$B$6*HR!CQ93</f>
        <v>5720</v>
      </c>
      <c r="CR16" s="440">
        <f ca="1">CQ16+CP16+CO16+CN16+CM16+CL16+CK16+CJ16+CI16+CH16+CG16+CF16</f>
        <v>68640</v>
      </c>
    </row>
    <row r="17" spans="1:96" ht="16">
      <c r="A17" s="500" t="s">
        <v>64</v>
      </c>
      <c r="B17" s="52"/>
      <c r="C17" s="52"/>
      <c r="D17" s="52"/>
      <c r="E17" s="52"/>
      <c r="F17" s="561">
        <f>$B$7*HR!F78+$B$7*HR!F93</f>
        <v>2000</v>
      </c>
      <c r="G17" s="454">
        <f>$B$7*HR!G78+$B$7*HR!G93</f>
        <v>2000</v>
      </c>
      <c r="H17" s="454">
        <f>$B$7*HR!H78+$B$7*HR!H93</f>
        <v>2000</v>
      </c>
      <c r="I17" s="454">
        <f>$B$7*HR!I78+$B$7*HR!I93</f>
        <v>2000</v>
      </c>
      <c r="J17" s="454">
        <f>$B$7*HR!J78+$B$7*HR!J93</f>
        <v>2000</v>
      </c>
      <c r="K17" s="454">
        <f>$B$7*HR!K78+$B$7*HR!K93</f>
        <v>2000</v>
      </c>
      <c r="L17" s="454">
        <f>$B$7*HR!L78+$B$7*HR!L93</f>
        <v>2000</v>
      </c>
      <c r="M17" s="454">
        <f>$B$7*HR!M78+$B$7*HR!M93</f>
        <v>2000</v>
      </c>
      <c r="N17" s="454">
        <f>$B$7*HR!N78+$B$7*HR!N93</f>
        <v>2000</v>
      </c>
      <c r="O17" s="454">
        <f>$B$7*HR!O78+$B$7*HR!O93</f>
        <v>2000</v>
      </c>
      <c r="P17" s="454">
        <f>$B$7*HR!P78+$B$7*HR!P93</f>
        <v>2000</v>
      </c>
      <c r="Q17" s="562">
        <f>$B$7*HR!Q78+$B$7*HR!Q93</f>
        <v>2000</v>
      </c>
      <c r="R17" s="456">
        <f>SUM(F17:Q17)</f>
        <v>24000</v>
      </c>
      <c r="S17" s="454">
        <f>$B$7*HR!S78+$B$7*HR!S93</f>
        <v>2000</v>
      </c>
      <c r="T17" s="454">
        <f>$B$7*HR!T78+$B$7*HR!T93</f>
        <v>2000</v>
      </c>
      <c r="U17" s="454">
        <f>$B$7*HR!U78+$B$7*HR!U93</f>
        <v>2000</v>
      </c>
      <c r="V17" s="454">
        <f>$B$7*HR!V78+$B$7*HR!V93</f>
        <v>2000</v>
      </c>
      <c r="W17" s="454">
        <f>$B$7*HR!W78+$B$7*HR!W93</f>
        <v>2000</v>
      </c>
      <c r="X17" s="454">
        <f>$B$7*HR!X78+$B$7*HR!X93</f>
        <v>2000</v>
      </c>
      <c r="Y17" s="454">
        <f>$B$7*HR!Y78+$B$7*HR!Y93</f>
        <v>2000</v>
      </c>
      <c r="Z17" s="454">
        <f>$B$7*HR!Z78+$B$7*HR!Z93</f>
        <v>2000</v>
      </c>
      <c r="AA17" s="454">
        <f>$B$7*HR!AA78+$B$7*HR!AA93</f>
        <v>2000</v>
      </c>
      <c r="AB17" s="454">
        <f>$B$7*HR!AB78+$B$7*HR!AB93</f>
        <v>2000</v>
      </c>
      <c r="AC17" s="454">
        <v>0</v>
      </c>
      <c r="AD17" s="455">
        <f>$B$7*HR!AD78+$B$7*HR!AD93</f>
        <v>2000</v>
      </c>
      <c r="AE17" s="456">
        <f>AD17+AC17+AB17+AA17+Z17+Y17+X17+W17+V17+U17+T17+S17</f>
        <v>22000</v>
      </c>
      <c r="AF17" s="453">
        <f ca="1">$B$7*HR!AF78+$B$7*HR!AF93</f>
        <v>2000</v>
      </c>
      <c r="AG17" s="454">
        <f ca="1">$B$7*HR!AG78+$B$7*HR!AG93</f>
        <v>2050</v>
      </c>
      <c r="AH17" s="454">
        <f ca="1">$B$7*HR!AH78+$B$7*HR!AH93</f>
        <v>2050</v>
      </c>
      <c r="AI17" s="454">
        <f ca="1">$B$7*HR!AI78+$B$7*HR!AI93</f>
        <v>2100</v>
      </c>
      <c r="AJ17" s="454">
        <f ca="1">$B$7*HR!AJ78+$B$7*HR!AJ93</f>
        <v>2100</v>
      </c>
      <c r="AK17" s="454">
        <f ca="1">$B$7*HR!AK78+$B$7*HR!AK93</f>
        <v>2100</v>
      </c>
      <c r="AL17" s="454">
        <f ca="1">$B$7*HR!AL78+$B$7*HR!AL93</f>
        <v>2100</v>
      </c>
      <c r="AM17" s="454">
        <f ca="1">$B$7*HR!AM78+$B$7*HR!AM93</f>
        <v>2100</v>
      </c>
      <c r="AN17" s="454">
        <f ca="1">$B$7*HR!AN78+$B$7*HR!AN93</f>
        <v>2100</v>
      </c>
      <c r="AO17" s="454">
        <f ca="1">$B$7*HR!AO78+$B$7*HR!AO93</f>
        <v>2100</v>
      </c>
      <c r="AP17" s="454">
        <f ca="1">$B$7*HR!AP78+$B$7*HR!AP93</f>
        <v>2100</v>
      </c>
      <c r="AQ17" s="455">
        <f ca="1">$B$7*HR!AQ78+$B$7*HR!AQ93</f>
        <v>2100</v>
      </c>
      <c r="AR17" s="456">
        <f ca="1">AQ17+AP17+AO17+AN17+AM17+AL17+AK17+AJ17+AI17+AH17+AG17+AF17</f>
        <v>25000</v>
      </c>
      <c r="AS17" s="453">
        <f ca="1">$B$7*HR!AS78+$B$7*HR!AS93</f>
        <v>2100</v>
      </c>
      <c r="AT17" s="454">
        <f ca="1">$B$7*HR!AT78+$B$7*HR!AT93</f>
        <v>2100</v>
      </c>
      <c r="AU17" s="454">
        <f ca="1">$B$7*HR!AU78+$B$7*HR!AU93</f>
        <v>2100</v>
      </c>
      <c r="AV17" s="454">
        <f ca="1">$B$7*HR!AV78+$B$7*HR!AV93</f>
        <v>2100</v>
      </c>
      <c r="AW17" s="454">
        <f ca="1">$B$7*HR!AW78+$B$7*HR!AW93</f>
        <v>2100</v>
      </c>
      <c r="AX17" s="454">
        <f ca="1">$B$7*HR!AX78+$B$7*HR!AX93</f>
        <v>2150</v>
      </c>
      <c r="AY17" s="454">
        <f ca="1">$B$7*HR!AY78+$B$7*HR!AY93</f>
        <v>2150</v>
      </c>
      <c r="AZ17" s="454">
        <f ca="1">$B$7*HR!AZ78+$B$7*HR!AZ93</f>
        <v>2150</v>
      </c>
      <c r="BA17" s="454">
        <f ca="1">$B$7*HR!BA78+$B$7*HR!BA93</f>
        <v>2150</v>
      </c>
      <c r="BB17" s="454">
        <f ca="1">$B$7*HR!BB78+$B$7*HR!BB93</f>
        <v>2250</v>
      </c>
      <c r="BC17" s="454">
        <f ca="1">$B$7*HR!BC78+$B$7*HR!BC93</f>
        <v>2150</v>
      </c>
      <c r="BD17" s="455">
        <f ca="1">$B$7*HR!BD78+$B$7*HR!BD93</f>
        <v>2150</v>
      </c>
      <c r="BE17" s="456">
        <f ca="1">BD17+BC17+BB17+BA17+AZ17+AY17+AX17+AW17+AV17+AU17+AT17+AS17</f>
        <v>25650</v>
      </c>
      <c r="BF17" s="453">
        <f ca="1">$B$7*HR!BF78+$B$7*HR!BF93</f>
        <v>2150</v>
      </c>
      <c r="BG17" s="454">
        <f ca="1">$B$7*HR!BG78+$B$7*HR!BG93</f>
        <v>2150</v>
      </c>
      <c r="BH17" s="454">
        <f ca="1">$B$7*HR!BH78+$B$7*HR!BH93</f>
        <v>2150</v>
      </c>
      <c r="BI17" s="454">
        <f ca="1">$B$7*HR!BI78+$B$7*HR!BI93</f>
        <v>2150</v>
      </c>
      <c r="BJ17" s="454">
        <f ca="1">$B$7*HR!BJ78+$B$7*HR!BJ93</f>
        <v>2150</v>
      </c>
      <c r="BK17" s="454">
        <f ca="1">$B$7*HR!BK78+$B$7*HR!BK93</f>
        <v>2150</v>
      </c>
      <c r="BL17" s="454">
        <f ca="1">$B$7*HR!BL78+$B$7*HR!BL93</f>
        <v>2150</v>
      </c>
      <c r="BM17" s="454">
        <f ca="1">$B$7*HR!BM78+$B$7*HR!BM93</f>
        <v>2150</v>
      </c>
      <c r="BN17" s="454">
        <f ca="1">$B$7*HR!BN78+$B$7*HR!BN93</f>
        <v>2150</v>
      </c>
      <c r="BO17" s="454">
        <f ca="1">$B$7*HR!BO78+$B$7*HR!BO93</f>
        <v>2150</v>
      </c>
      <c r="BP17" s="454">
        <f ca="1">$B$7*HR!BP78+$B$7*HR!BP93</f>
        <v>2150</v>
      </c>
      <c r="BQ17" s="455">
        <f ca="1">$B$7*HR!BQ78+$B$7*HR!BQ93</f>
        <v>2150</v>
      </c>
      <c r="BR17" s="456">
        <f ca="1">BQ17+BP17+BO17+BN17+BM17+BL17+BK17+BJ17+BI17+BH17+BG17+BF17</f>
        <v>25800</v>
      </c>
      <c r="BS17" s="453">
        <f ca="1">$B$7*HR!BS78+$B$7*HR!BS93</f>
        <v>2200</v>
      </c>
      <c r="BT17" s="454">
        <f ca="1">$B$7*HR!BT78+$B$7*HR!BT93</f>
        <v>2200</v>
      </c>
      <c r="BU17" s="454">
        <f ca="1">$B$7*HR!BU78+$B$7*HR!BU93</f>
        <v>2200</v>
      </c>
      <c r="BV17" s="454">
        <f ca="1">$B$7*HR!BV78+$B$7*HR!BV93</f>
        <v>2200</v>
      </c>
      <c r="BW17" s="454">
        <f ca="1">$B$7*HR!BW78+$B$7*HR!BW93</f>
        <v>2200</v>
      </c>
      <c r="BX17" s="454">
        <f ca="1">$B$7*HR!BX78+$B$7*HR!BX93</f>
        <v>2200</v>
      </c>
      <c r="BY17" s="454">
        <f ca="1">$B$7*HR!BY78+$B$7*HR!BY93</f>
        <v>2200</v>
      </c>
      <c r="BZ17" s="454">
        <f ca="1">$B$7*HR!BZ78+$B$7*HR!BZ93</f>
        <v>2200</v>
      </c>
      <c r="CA17" s="454">
        <f ca="1">$B$7*HR!CA78+$B$7*HR!CA93</f>
        <v>2200</v>
      </c>
      <c r="CB17" s="454">
        <f ca="1">$B$7*HR!CB78+$B$7*HR!CB93</f>
        <v>2200</v>
      </c>
      <c r="CC17" s="454">
        <f ca="1">$B$7*HR!CC78+$B$7*HR!CC93</f>
        <v>2200</v>
      </c>
      <c r="CD17" s="455">
        <f ca="1">$B$7*HR!CD78+$B$7*HR!CD93</f>
        <v>2200</v>
      </c>
      <c r="CE17" s="456">
        <f ca="1">CD17+CC17+CB17+CA17+BZ17+BY17+BX17+BW17+BV17+BU17+BT17+BS17</f>
        <v>26400</v>
      </c>
      <c r="CF17" s="453">
        <f ca="1">$B$7*HR!CF78+$B$7*HR!CF93</f>
        <v>2200</v>
      </c>
      <c r="CG17" s="454">
        <f ca="1">$B$7*HR!CG78+$B$7*HR!CG93</f>
        <v>2200</v>
      </c>
      <c r="CH17" s="454">
        <f ca="1">$B$7*HR!CH78+$B$7*HR!CH93</f>
        <v>2200</v>
      </c>
      <c r="CI17" s="454">
        <f ca="1">$B$7*HR!CI78+$B$7*HR!CI93</f>
        <v>2200</v>
      </c>
      <c r="CJ17" s="454">
        <f ca="1">$B$7*HR!CJ78+$B$7*HR!CJ93</f>
        <v>2200</v>
      </c>
      <c r="CK17" s="454">
        <f ca="1">$B$7*HR!CK78+$B$7*HR!CK93</f>
        <v>2200</v>
      </c>
      <c r="CL17" s="454">
        <f ca="1">$B$7*HR!CL78+$B$7*HR!CL93</f>
        <v>2200</v>
      </c>
      <c r="CM17" s="454">
        <f ca="1">$B$7*HR!CM78+$B$7*HR!CM93</f>
        <v>2200</v>
      </c>
      <c r="CN17" s="454">
        <f ca="1">$B$7*HR!CN78+$B$7*HR!CN93</f>
        <v>2200</v>
      </c>
      <c r="CO17" s="454">
        <f ca="1">$B$7*HR!CO78+$B$7*HR!CO93</f>
        <v>2200</v>
      </c>
      <c r="CP17" s="454">
        <f ca="1">$B$7*HR!CP78+$B$7*HR!CP93</f>
        <v>2200</v>
      </c>
      <c r="CQ17" s="455">
        <f ca="1">$B$7*HR!CQ78+$B$7*HR!CQ93</f>
        <v>2200</v>
      </c>
      <c r="CR17" s="456">
        <f ca="1">CQ17+CP17+CO17+CN17+CM17+CL17+CK17+CJ17+CI17+CH17+CG17+CF17</f>
        <v>26400</v>
      </c>
    </row>
    <row r="18" spans="1:96" s="674" customFormat="1" ht="16">
      <c r="A18" s="663" t="s">
        <v>15</v>
      </c>
      <c r="B18" s="663"/>
      <c r="C18" s="663"/>
      <c r="D18" s="663"/>
      <c r="E18" s="663"/>
      <c r="F18" s="668">
        <f>SUM(F16:F17)</f>
        <v>7200</v>
      </c>
      <c r="G18" s="669">
        <f t="shared" ref="G18:R18" si="71">SUM(G16:G17)</f>
        <v>7200</v>
      </c>
      <c r="H18" s="669">
        <f t="shared" si="71"/>
        <v>7200</v>
      </c>
      <c r="I18" s="669">
        <f t="shared" si="71"/>
        <v>7200</v>
      </c>
      <c r="J18" s="669">
        <f t="shared" si="71"/>
        <v>7200</v>
      </c>
      <c r="K18" s="669">
        <f t="shared" si="71"/>
        <v>7200</v>
      </c>
      <c r="L18" s="669">
        <f t="shared" si="71"/>
        <v>7200</v>
      </c>
      <c r="M18" s="669">
        <f t="shared" si="71"/>
        <v>7200</v>
      </c>
      <c r="N18" s="669">
        <f t="shared" si="71"/>
        <v>7200</v>
      </c>
      <c r="O18" s="669">
        <f t="shared" si="71"/>
        <v>7200</v>
      </c>
      <c r="P18" s="669">
        <f t="shared" si="71"/>
        <v>7200</v>
      </c>
      <c r="Q18" s="670">
        <f t="shared" si="71"/>
        <v>7200</v>
      </c>
      <c r="R18" s="671">
        <f t="shared" si="71"/>
        <v>86400</v>
      </c>
      <c r="S18" s="672">
        <f>SUM(S16:S17)</f>
        <v>7200</v>
      </c>
      <c r="T18" s="669">
        <f t="shared" ref="T18:CA18" si="72">SUM(T16:T17)</f>
        <v>7200</v>
      </c>
      <c r="U18" s="669">
        <f t="shared" si="72"/>
        <v>7200</v>
      </c>
      <c r="V18" s="669">
        <f t="shared" si="72"/>
        <v>7200</v>
      </c>
      <c r="W18" s="669">
        <f t="shared" si="72"/>
        <v>7200</v>
      </c>
      <c r="X18" s="669">
        <f t="shared" si="72"/>
        <v>7200</v>
      </c>
      <c r="Y18" s="669">
        <f t="shared" si="72"/>
        <v>7200</v>
      </c>
      <c r="Z18" s="669">
        <f t="shared" si="72"/>
        <v>7200</v>
      </c>
      <c r="AA18" s="669">
        <f t="shared" si="72"/>
        <v>7200</v>
      </c>
      <c r="AB18" s="669">
        <f t="shared" si="72"/>
        <v>7200</v>
      </c>
      <c r="AC18" s="669">
        <f t="shared" si="72"/>
        <v>0</v>
      </c>
      <c r="AD18" s="673">
        <f t="shared" si="72"/>
        <v>7200</v>
      </c>
      <c r="AE18" s="671">
        <f t="shared" si="72"/>
        <v>79200</v>
      </c>
      <c r="AF18" s="672">
        <f t="shared" ca="1" si="72"/>
        <v>7200</v>
      </c>
      <c r="AG18" s="669">
        <f t="shared" ca="1" si="72"/>
        <v>7380</v>
      </c>
      <c r="AH18" s="669">
        <f t="shared" ca="1" si="72"/>
        <v>7380</v>
      </c>
      <c r="AI18" s="669">
        <f t="shared" ca="1" si="72"/>
        <v>7560</v>
      </c>
      <c r="AJ18" s="669">
        <f t="shared" ca="1" si="72"/>
        <v>7560</v>
      </c>
      <c r="AK18" s="669">
        <f t="shared" ca="1" si="72"/>
        <v>7560</v>
      </c>
      <c r="AL18" s="669">
        <f t="shared" ca="1" si="72"/>
        <v>7560</v>
      </c>
      <c r="AM18" s="669">
        <f t="shared" ca="1" si="72"/>
        <v>7560</v>
      </c>
      <c r="AN18" s="669">
        <f t="shared" ca="1" si="72"/>
        <v>7560</v>
      </c>
      <c r="AO18" s="669">
        <f t="shared" ca="1" si="72"/>
        <v>7560</v>
      </c>
      <c r="AP18" s="669">
        <f t="shared" ca="1" si="72"/>
        <v>7560</v>
      </c>
      <c r="AQ18" s="673">
        <f t="shared" ca="1" si="72"/>
        <v>7560</v>
      </c>
      <c r="AR18" s="671">
        <f t="shared" ca="1" si="72"/>
        <v>90000</v>
      </c>
      <c r="AS18" s="672">
        <f t="shared" ca="1" si="72"/>
        <v>7560</v>
      </c>
      <c r="AT18" s="669">
        <f t="shared" ca="1" si="72"/>
        <v>7560</v>
      </c>
      <c r="AU18" s="669">
        <f t="shared" ca="1" si="72"/>
        <v>7560</v>
      </c>
      <c r="AV18" s="669">
        <f t="shared" ca="1" si="72"/>
        <v>7560</v>
      </c>
      <c r="AW18" s="669">
        <f t="shared" ca="1" si="72"/>
        <v>7560</v>
      </c>
      <c r="AX18" s="669">
        <f t="shared" ca="1" si="72"/>
        <v>7740</v>
      </c>
      <c r="AY18" s="669">
        <f t="shared" ca="1" si="72"/>
        <v>7740</v>
      </c>
      <c r="AZ18" s="669">
        <f t="shared" ca="1" si="72"/>
        <v>7740</v>
      </c>
      <c r="BA18" s="669">
        <f t="shared" ca="1" si="72"/>
        <v>7740</v>
      </c>
      <c r="BB18" s="669">
        <f t="shared" ca="1" si="72"/>
        <v>8100</v>
      </c>
      <c r="BC18" s="669">
        <f t="shared" ca="1" si="72"/>
        <v>7740</v>
      </c>
      <c r="BD18" s="673">
        <f t="shared" ca="1" si="72"/>
        <v>7740</v>
      </c>
      <c r="BE18" s="671">
        <f t="shared" ca="1" si="72"/>
        <v>92340</v>
      </c>
      <c r="BF18" s="672">
        <f t="shared" ca="1" si="72"/>
        <v>7740</v>
      </c>
      <c r="BG18" s="669">
        <f t="shared" ca="1" si="72"/>
        <v>7740</v>
      </c>
      <c r="BH18" s="669">
        <f t="shared" ca="1" si="72"/>
        <v>7740</v>
      </c>
      <c r="BI18" s="669">
        <f t="shared" ca="1" si="72"/>
        <v>7740</v>
      </c>
      <c r="BJ18" s="669">
        <f t="shared" ca="1" si="72"/>
        <v>7740</v>
      </c>
      <c r="BK18" s="669">
        <f t="shared" ca="1" si="72"/>
        <v>7740</v>
      </c>
      <c r="BL18" s="669">
        <f t="shared" ca="1" si="72"/>
        <v>7740</v>
      </c>
      <c r="BM18" s="669">
        <f t="shared" ca="1" si="72"/>
        <v>7740</v>
      </c>
      <c r="BN18" s="669">
        <f t="shared" ca="1" si="72"/>
        <v>7740</v>
      </c>
      <c r="BO18" s="669">
        <f t="shared" ca="1" si="72"/>
        <v>7740</v>
      </c>
      <c r="BP18" s="669">
        <f t="shared" ca="1" si="72"/>
        <v>7740</v>
      </c>
      <c r="BQ18" s="673">
        <f t="shared" ca="1" si="72"/>
        <v>7740</v>
      </c>
      <c r="BR18" s="671">
        <f t="shared" ca="1" si="72"/>
        <v>92880</v>
      </c>
      <c r="BS18" s="672">
        <f t="shared" ca="1" si="72"/>
        <v>7920</v>
      </c>
      <c r="BT18" s="669">
        <f t="shared" ca="1" si="72"/>
        <v>7920</v>
      </c>
      <c r="BU18" s="669">
        <f t="shared" ca="1" si="72"/>
        <v>7920</v>
      </c>
      <c r="BV18" s="669">
        <f t="shared" ca="1" si="72"/>
        <v>7920</v>
      </c>
      <c r="BW18" s="669">
        <f t="shared" ca="1" si="72"/>
        <v>7920</v>
      </c>
      <c r="BX18" s="669">
        <f t="shared" ca="1" si="72"/>
        <v>7920</v>
      </c>
      <c r="BY18" s="669">
        <f t="shared" ca="1" si="72"/>
        <v>7920</v>
      </c>
      <c r="BZ18" s="669">
        <f t="shared" ca="1" si="72"/>
        <v>7920</v>
      </c>
      <c r="CA18" s="669">
        <f t="shared" ca="1" si="72"/>
        <v>7920</v>
      </c>
      <c r="CB18" s="669">
        <f t="shared" ref="CB18:CR18" ca="1" si="73">SUM(CB16:CB17)</f>
        <v>7920</v>
      </c>
      <c r="CC18" s="669">
        <f t="shared" ca="1" si="73"/>
        <v>7920</v>
      </c>
      <c r="CD18" s="673">
        <f t="shared" ca="1" si="73"/>
        <v>7920</v>
      </c>
      <c r="CE18" s="671">
        <f t="shared" ca="1" si="73"/>
        <v>95040</v>
      </c>
      <c r="CF18" s="672">
        <f t="shared" ca="1" si="73"/>
        <v>7920</v>
      </c>
      <c r="CG18" s="669">
        <f t="shared" ca="1" si="73"/>
        <v>7920</v>
      </c>
      <c r="CH18" s="669">
        <f t="shared" ca="1" si="73"/>
        <v>7920</v>
      </c>
      <c r="CI18" s="669">
        <f t="shared" ca="1" si="73"/>
        <v>7920</v>
      </c>
      <c r="CJ18" s="669">
        <f t="shared" ca="1" si="73"/>
        <v>7920</v>
      </c>
      <c r="CK18" s="669">
        <f t="shared" ca="1" si="73"/>
        <v>7920</v>
      </c>
      <c r="CL18" s="669">
        <f t="shared" ca="1" si="73"/>
        <v>7920</v>
      </c>
      <c r="CM18" s="669">
        <f t="shared" ca="1" si="73"/>
        <v>7920</v>
      </c>
      <c r="CN18" s="669">
        <f t="shared" ca="1" si="73"/>
        <v>7920</v>
      </c>
      <c r="CO18" s="669">
        <f t="shared" ca="1" si="73"/>
        <v>7920</v>
      </c>
      <c r="CP18" s="669">
        <f t="shared" ca="1" si="73"/>
        <v>7920</v>
      </c>
      <c r="CQ18" s="673">
        <f t="shared" ca="1" si="73"/>
        <v>7920</v>
      </c>
      <c r="CR18" s="671">
        <f t="shared" ca="1" si="73"/>
        <v>95040</v>
      </c>
    </row>
    <row r="19" spans="1:96" ht="15" customHeight="1">
      <c r="F19" s="445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7"/>
      <c r="R19" s="448"/>
      <c r="S19" s="445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7"/>
      <c r="AE19" s="448"/>
      <c r="AF19" s="445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7"/>
      <c r="AR19" s="448"/>
      <c r="AS19" s="445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7"/>
      <c r="BE19" s="448"/>
      <c r="BF19" s="445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7"/>
      <c r="BR19" s="448"/>
      <c r="BS19" s="445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7"/>
      <c r="CE19" s="448"/>
      <c r="CF19" s="445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7"/>
      <c r="CR19" s="448"/>
    </row>
    <row r="20" spans="1:96">
      <c r="F20" s="21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12"/>
      <c r="R20" s="213"/>
      <c r="S20" s="211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12"/>
      <c r="AE20" s="213"/>
      <c r="AF20" s="211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12"/>
      <c r="AR20" s="213"/>
      <c r="AS20" s="211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12"/>
      <c r="BE20" s="213"/>
      <c r="BF20" s="211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12"/>
      <c r="BR20" s="213"/>
      <c r="BS20" s="211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12"/>
      <c r="CE20" s="213"/>
      <c r="CF20" s="211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12"/>
      <c r="CR20" s="213"/>
    </row>
    <row r="21" spans="1:96">
      <c r="F21" s="2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12"/>
      <c r="R21" s="213"/>
      <c r="S21" s="211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12"/>
      <c r="AE21" s="213"/>
      <c r="AF21" s="211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12"/>
      <c r="AR21" s="213"/>
      <c r="AS21" s="211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12"/>
      <c r="BE21" s="213"/>
      <c r="BF21" s="211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12"/>
      <c r="BR21" s="213"/>
      <c r="BS21" s="211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12"/>
      <c r="CE21" s="213"/>
      <c r="CF21" s="211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12"/>
      <c r="CR21" s="213"/>
    </row>
    <row r="22" spans="1:96" ht="17" thickBot="1">
      <c r="A22" s="48" t="s">
        <v>233</v>
      </c>
      <c r="B22" s="51"/>
      <c r="C22" s="51"/>
      <c r="D22" s="51"/>
      <c r="E22" s="51"/>
      <c r="F22" s="564">
        <f t="shared" ref="F22:P22" si="74">F3*$B$8</f>
        <v>360</v>
      </c>
      <c r="G22" s="458">
        <f t="shared" si="74"/>
        <v>360</v>
      </c>
      <c r="H22" s="458">
        <f t="shared" si="74"/>
        <v>360</v>
      </c>
      <c r="I22" s="458">
        <f t="shared" si="74"/>
        <v>360</v>
      </c>
      <c r="J22" s="458">
        <f t="shared" ca="1" si="74"/>
        <v>360</v>
      </c>
      <c r="K22" s="458">
        <f t="shared" ca="1" si="74"/>
        <v>360</v>
      </c>
      <c r="L22" s="458">
        <f t="shared" ca="1" si="74"/>
        <v>360</v>
      </c>
      <c r="M22" s="458">
        <f t="shared" ca="1" si="74"/>
        <v>360</v>
      </c>
      <c r="N22" s="458">
        <f t="shared" ca="1" si="74"/>
        <v>360</v>
      </c>
      <c r="O22" s="458">
        <f t="shared" ca="1" si="74"/>
        <v>360</v>
      </c>
      <c r="P22" s="458">
        <f t="shared" ca="1" si="74"/>
        <v>360</v>
      </c>
      <c r="Q22" s="565">
        <f ca="1">Q3*$B$8</f>
        <v>360</v>
      </c>
      <c r="R22" s="460">
        <f ca="1">SUM(F22:Q22)</f>
        <v>4320</v>
      </c>
      <c r="S22" s="563">
        <f ca="1">S3*$B$8</f>
        <v>360</v>
      </c>
      <c r="T22" s="458">
        <f t="shared" ref="T22:X22" ca="1" si="75">T3*$B$8</f>
        <v>360</v>
      </c>
      <c r="U22" s="458">
        <f t="shared" ca="1" si="75"/>
        <v>360</v>
      </c>
      <c r="V22" s="458">
        <f t="shared" ca="1" si="75"/>
        <v>360</v>
      </c>
      <c r="W22" s="458">
        <f t="shared" ca="1" si="75"/>
        <v>360</v>
      </c>
      <c r="X22" s="458">
        <f t="shared" ca="1" si="75"/>
        <v>360</v>
      </c>
      <c r="Y22" s="458">
        <f t="shared" ref="Y22:AD22" ca="1" si="76">Y3*$B$8</f>
        <v>360</v>
      </c>
      <c r="Z22" s="458">
        <f t="shared" ca="1" si="76"/>
        <v>364.25</v>
      </c>
      <c r="AA22" s="458">
        <f t="shared" ca="1" si="76"/>
        <v>364.25</v>
      </c>
      <c r="AB22" s="458">
        <f t="shared" ca="1" si="76"/>
        <v>364.25</v>
      </c>
      <c r="AC22" s="458">
        <f t="shared" ca="1" si="76"/>
        <v>4.25</v>
      </c>
      <c r="AD22" s="459">
        <f t="shared" ca="1" si="76"/>
        <v>364.25</v>
      </c>
      <c r="AE22" s="460">
        <f ca="1">SUM(S22:AD22)</f>
        <v>3981.25</v>
      </c>
      <c r="AF22" s="457">
        <f t="shared" ref="AF22:AQ22" ca="1" si="77">AF3*$B$8</f>
        <v>364.25</v>
      </c>
      <c r="AG22" s="458">
        <f t="shared" ca="1" si="77"/>
        <v>377.5</v>
      </c>
      <c r="AH22" s="458">
        <f t="shared" ca="1" si="77"/>
        <v>377.5</v>
      </c>
      <c r="AI22" s="458">
        <f t="shared" ca="1" si="77"/>
        <v>386.5</v>
      </c>
      <c r="AJ22" s="458">
        <f t="shared" ca="1" si="77"/>
        <v>390.75</v>
      </c>
      <c r="AK22" s="458">
        <f t="shared" ca="1" si="77"/>
        <v>390.75</v>
      </c>
      <c r="AL22" s="458">
        <f t="shared" ca="1" si="77"/>
        <v>390.75</v>
      </c>
      <c r="AM22" s="458">
        <f t="shared" ca="1" si="77"/>
        <v>395</v>
      </c>
      <c r="AN22" s="458">
        <f t="shared" ca="1" si="77"/>
        <v>395</v>
      </c>
      <c r="AO22" s="458">
        <f t="shared" ca="1" si="77"/>
        <v>399.25</v>
      </c>
      <c r="AP22" s="458">
        <f t="shared" ca="1" si="77"/>
        <v>399.25</v>
      </c>
      <c r="AQ22" s="459">
        <f t="shared" ca="1" si="77"/>
        <v>403.5</v>
      </c>
      <c r="AR22" s="460">
        <f ca="1">SUM(AF22:AQ22)</f>
        <v>4670</v>
      </c>
      <c r="AS22" s="457">
        <f t="shared" ref="AS22:BD22" ca="1" si="78">AS3*$B$8</f>
        <v>403.5</v>
      </c>
      <c r="AT22" s="458">
        <f t="shared" ca="1" si="78"/>
        <v>407.75</v>
      </c>
      <c r="AU22" s="458">
        <f t="shared" ca="1" si="78"/>
        <v>412</v>
      </c>
      <c r="AV22" s="458">
        <f t="shared" ca="1" si="78"/>
        <v>416.25</v>
      </c>
      <c r="AW22" s="458">
        <f t="shared" ca="1" si="78"/>
        <v>420.5</v>
      </c>
      <c r="AX22" s="458">
        <f t="shared" ca="1" si="78"/>
        <v>433.75</v>
      </c>
      <c r="AY22" s="458">
        <f t="shared" ca="1" si="78"/>
        <v>438</v>
      </c>
      <c r="AZ22" s="458">
        <f t="shared" ca="1" si="78"/>
        <v>442.25</v>
      </c>
      <c r="BA22" s="458">
        <f t="shared" ca="1" si="78"/>
        <v>446.5</v>
      </c>
      <c r="BB22" s="458">
        <f t="shared" ca="1" si="78"/>
        <v>468.75</v>
      </c>
      <c r="BC22" s="458">
        <f t="shared" ca="1" si="78"/>
        <v>455</v>
      </c>
      <c r="BD22" s="459">
        <f t="shared" ca="1" si="78"/>
        <v>459.25</v>
      </c>
      <c r="BE22" s="460">
        <f ca="1">SUM(AS22:BD22)</f>
        <v>5203.5</v>
      </c>
      <c r="BF22" s="457">
        <f t="shared" ref="BF22:BQ22" ca="1" si="79">BF3*$B$8</f>
        <v>463.5</v>
      </c>
      <c r="BG22" s="458">
        <f t="shared" ca="1" si="79"/>
        <v>467.75</v>
      </c>
      <c r="BH22" s="458">
        <f t="shared" ca="1" si="79"/>
        <v>472</v>
      </c>
      <c r="BI22" s="458">
        <f t="shared" ca="1" si="79"/>
        <v>480.5</v>
      </c>
      <c r="BJ22" s="458">
        <f t="shared" ca="1" si="79"/>
        <v>480.5</v>
      </c>
      <c r="BK22" s="458">
        <f t="shared" ca="1" si="79"/>
        <v>484.75</v>
      </c>
      <c r="BL22" s="458">
        <f t="shared" ca="1" si="79"/>
        <v>493.25</v>
      </c>
      <c r="BM22" s="458">
        <f t="shared" ca="1" si="79"/>
        <v>497.5</v>
      </c>
      <c r="BN22" s="458">
        <f t="shared" ca="1" si="79"/>
        <v>506</v>
      </c>
      <c r="BO22" s="458">
        <f t="shared" ca="1" si="79"/>
        <v>518.75</v>
      </c>
      <c r="BP22" s="458">
        <f t="shared" ca="1" si="79"/>
        <v>527.25</v>
      </c>
      <c r="BQ22" s="459">
        <f t="shared" ca="1" si="79"/>
        <v>540</v>
      </c>
      <c r="BR22" s="460">
        <f ca="1">SUM(BF22:BQ22)</f>
        <v>5931.75</v>
      </c>
      <c r="BS22" s="457">
        <f t="shared" ref="BS22:CD22" ca="1" si="80">BS3*$B$8</f>
        <v>561.75</v>
      </c>
      <c r="BT22" s="458">
        <f t="shared" ca="1" si="80"/>
        <v>574.5</v>
      </c>
      <c r="BU22" s="458">
        <f t="shared" ca="1" si="80"/>
        <v>591.5</v>
      </c>
      <c r="BV22" s="458">
        <f t="shared" ca="1" si="80"/>
        <v>608.5</v>
      </c>
      <c r="BW22" s="458">
        <f t="shared" ca="1" si="80"/>
        <v>625.5</v>
      </c>
      <c r="BX22" s="458">
        <f t="shared" ca="1" si="80"/>
        <v>642.5</v>
      </c>
      <c r="BY22" s="458">
        <f t="shared" ca="1" si="80"/>
        <v>663.75</v>
      </c>
      <c r="BZ22" s="458">
        <f t="shared" ca="1" si="80"/>
        <v>689.25</v>
      </c>
      <c r="CA22" s="458">
        <f t="shared" ca="1" si="80"/>
        <v>714.75</v>
      </c>
      <c r="CB22" s="458">
        <f t="shared" ca="1" si="80"/>
        <v>744.5</v>
      </c>
      <c r="CC22" s="458">
        <f t="shared" ca="1" si="80"/>
        <v>774.25</v>
      </c>
      <c r="CD22" s="459">
        <f t="shared" ca="1" si="80"/>
        <v>808.25</v>
      </c>
      <c r="CE22" s="460">
        <f ca="1">SUM(BS22:CD22)</f>
        <v>7999</v>
      </c>
      <c r="CF22" s="457">
        <f t="shared" ref="CF22:CQ22" ca="1" si="81">CF3*$B$8</f>
        <v>846.5</v>
      </c>
      <c r="CG22" s="458">
        <f t="shared" ca="1" si="81"/>
        <v>884.75</v>
      </c>
      <c r="CH22" s="458">
        <f t="shared" ca="1" si="81"/>
        <v>927.25</v>
      </c>
      <c r="CI22" s="458">
        <f t="shared" ca="1" si="81"/>
        <v>974</v>
      </c>
      <c r="CJ22" s="458">
        <f t="shared" ca="1" si="81"/>
        <v>1025</v>
      </c>
      <c r="CK22" s="458">
        <f t="shared" ca="1" si="81"/>
        <v>1080.25</v>
      </c>
      <c r="CL22" s="458">
        <f t="shared" ca="1" si="81"/>
        <v>1139.75</v>
      </c>
      <c r="CM22" s="458">
        <f t="shared" ca="1" si="81"/>
        <v>1207.75</v>
      </c>
      <c r="CN22" s="458">
        <f t="shared" ca="1" si="81"/>
        <v>1280</v>
      </c>
      <c r="CO22" s="458">
        <f t="shared" ca="1" si="81"/>
        <v>1365</v>
      </c>
      <c r="CP22" s="458">
        <f t="shared" ca="1" si="81"/>
        <v>1454.25</v>
      </c>
      <c r="CQ22" s="459">
        <f t="shared" ca="1" si="81"/>
        <v>1552</v>
      </c>
      <c r="CR22" s="460">
        <f ca="1">SUM(CF:CQ)</f>
        <v>839952.5</v>
      </c>
    </row>
    <row r="23" spans="1:96">
      <c r="A23" s="500" t="s">
        <v>173</v>
      </c>
    </row>
    <row r="25" spans="1:96">
      <c r="A25" s="639" t="s">
        <v>253</v>
      </c>
    </row>
    <row r="26" spans="1:96">
      <c r="A26" s="639" t="s">
        <v>254</v>
      </c>
    </row>
    <row r="28" spans="1:96" ht="16">
      <c r="A28" s="659" t="s">
        <v>266</v>
      </c>
    </row>
    <row r="29" spans="1:96" ht="16">
      <c r="A29" s="659" t="s">
        <v>265</v>
      </c>
    </row>
  </sheetData>
  <mergeCells count="7">
    <mergeCell ref="F1:Q1"/>
    <mergeCell ref="BS1:CD1"/>
    <mergeCell ref="CF1:CQ1"/>
    <mergeCell ref="S1:AD1"/>
    <mergeCell ref="AF1:AQ1"/>
    <mergeCell ref="AS1:BD1"/>
    <mergeCell ref="BF1:BQ1"/>
  </mergeCells>
  <phoneticPr fontId="89" type="noConversion"/>
  <pageMargins left="0.7" right="0.7" top="0.78740157499999996" bottom="0.78740157499999996" header="0.3" footer="0.3"/>
  <pageSetup orientation="landscape" r:id="rId1"/>
  <ignoredErrors>
    <ignoredError sqref="R22 AE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/>
  <dimension ref="A1:CS24"/>
  <sheetViews>
    <sheetView showGridLines="0" zoomScale="85" zoomScaleNormal="85" zoomScalePageLayoutView="85" workbookViewId="0">
      <pane xSplit="5" topLeftCell="F1" activePane="topRight" state="frozen"/>
      <selection pane="topRight"/>
    </sheetView>
  </sheetViews>
  <sheetFormatPr baseColWidth="10" defaultColWidth="10.83203125" defaultRowHeight="15" outlineLevelCol="1"/>
  <cols>
    <col min="1" max="1" width="24.33203125" style="10" customWidth="1"/>
    <col min="2" max="2" width="4" style="10" customWidth="1"/>
    <col min="3" max="3" width="2.1640625" style="10" customWidth="1"/>
    <col min="4" max="5" width="4" style="10" customWidth="1"/>
    <col min="6" max="17" width="10.1640625" style="10" customWidth="1" outlineLevel="1"/>
    <col min="18" max="18" width="11" style="10" bestFit="1" customWidth="1"/>
    <col min="19" max="30" width="10.1640625" style="10" customWidth="1" outlineLevel="1"/>
    <col min="31" max="31" width="11" style="10" bestFit="1" customWidth="1"/>
    <col min="32" max="43" width="10.1640625" style="10" customWidth="1" outlineLevel="1"/>
    <col min="44" max="44" width="11" style="10" bestFit="1" customWidth="1"/>
    <col min="45" max="52" width="10.1640625" style="10" customWidth="1" outlineLevel="1"/>
    <col min="53" max="53" width="11.5" style="10" customWidth="1" outlineLevel="1"/>
    <col min="54" max="56" width="10.1640625" style="10" customWidth="1" outlineLevel="1"/>
    <col min="57" max="57" width="11" style="10" bestFit="1" customWidth="1"/>
    <col min="58" max="59" width="10.1640625" style="10" customWidth="1" outlineLevel="1"/>
    <col min="60" max="61" width="11.1640625" style="10" customWidth="1" outlineLevel="1"/>
    <col min="62" max="65" width="10.1640625" style="10" customWidth="1" outlineLevel="1"/>
    <col min="66" max="66" width="11.5" style="10" customWidth="1" outlineLevel="1"/>
    <col min="67" max="69" width="10.1640625" style="10" customWidth="1" outlineLevel="1"/>
    <col min="70" max="70" width="11.6640625" style="10" bestFit="1" customWidth="1"/>
    <col min="71" max="73" width="10.1640625" style="10" customWidth="1" outlineLevel="1"/>
    <col min="74" max="74" width="11.5" style="10" customWidth="1" outlineLevel="1"/>
    <col min="75" max="75" width="10.1640625" style="10" customWidth="1" outlineLevel="1"/>
    <col min="76" max="76" width="11.5" style="10" customWidth="1" outlineLevel="1"/>
    <col min="77" max="78" width="10.1640625" style="10" customWidth="1" outlineLevel="1"/>
    <col min="79" max="79" width="11.5" style="10" customWidth="1" outlineLevel="1"/>
    <col min="80" max="82" width="10.1640625" style="10" customWidth="1" outlineLevel="1"/>
    <col min="83" max="83" width="11.6640625" style="10" bestFit="1" customWidth="1"/>
    <col min="84" max="85" width="11.1640625" style="10" customWidth="1" outlineLevel="1"/>
    <col min="86" max="86" width="11.5" style="10" customWidth="1" outlineLevel="1"/>
    <col min="87" max="87" width="11.1640625" style="10" customWidth="1" outlineLevel="1"/>
    <col min="88" max="88" width="11.5" style="10" customWidth="1" outlineLevel="1"/>
    <col min="89" max="91" width="11.1640625" style="10" customWidth="1" outlineLevel="1"/>
    <col min="92" max="92" width="11.5" style="10" customWidth="1" outlineLevel="1"/>
    <col min="93" max="95" width="11.1640625" style="10" customWidth="1" outlineLevel="1"/>
    <col min="96" max="96" width="11.6640625" style="10" bestFit="1" customWidth="1"/>
    <col min="97" max="97" width="10.83203125" style="10" customWidth="1" outlineLevel="1"/>
    <col min="98" max="16384" width="10.83203125" style="10"/>
  </cols>
  <sheetData>
    <row r="1" spans="1:96" ht="30" thickBot="1">
      <c r="A1" s="734" t="s">
        <v>236</v>
      </c>
      <c r="B1" s="50"/>
      <c r="C1" s="50"/>
      <c r="D1" s="50"/>
      <c r="E1" s="50"/>
      <c r="F1" s="771">
        <f>+Overview!B5</f>
        <v>2020</v>
      </c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3"/>
      <c r="R1" s="12"/>
      <c r="S1" s="771">
        <f>+Overview!C5</f>
        <v>2021</v>
      </c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3"/>
      <c r="AE1" s="12"/>
      <c r="AF1" s="771">
        <f>+Overview!D5</f>
        <v>2022</v>
      </c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3"/>
      <c r="AR1" s="12"/>
      <c r="AS1" s="771">
        <f>+Overview!E5</f>
        <v>2023</v>
      </c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3"/>
      <c r="BE1" s="12"/>
      <c r="BF1" s="771">
        <f>+Overview!F5</f>
        <v>2024</v>
      </c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3"/>
      <c r="BR1" s="12"/>
      <c r="BS1" s="771">
        <f>+Overview!G5</f>
        <v>2025</v>
      </c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3"/>
      <c r="CE1" s="12"/>
      <c r="CF1" s="771">
        <f>+Overview!H5</f>
        <v>2026</v>
      </c>
      <c r="CG1" s="772"/>
      <c r="CH1" s="772"/>
      <c r="CI1" s="772"/>
      <c r="CJ1" s="772"/>
      <c r="CK1" s="772"/>
      <c r="CL1" s="772"/>
      <c r="CM1" s="772"/>
      <c r="CN1" s="772"/>
      <c r="CO1" s="772"/>
      <c r="CP1" s="772"/>
      <c r="CQ1" s="773"/>
      <c r="CR1" s="12"/>
    </row>
    <row r="2" spans="1:96" ht="22" thickBot="1">
      <c r="A2" s="56"/>
      <c r="B2" s="56"/>
      <c r="C2" s="56"/>
      <c r="D2" s="56"/>
      <c r="E2" s="56"/>
      <c r="F2" s="206" t="s">
        <v>0</v>
      </c>
      <c r="G2" s="207" t="s">
        <v>1</v>
      </c>
      <c r="H2" s="207" t="s">
        <v>2</v>
      </c>
      <c r="I2" s="207" t="s">
        <v>3</v>
      </c>
      <c r="J2" s="207" t="s">
        <v>4</v>
      </c>
      <c r="K2" s="207" t="s">
        <v>5</v>
      </c>
      <c r="L2" s="207" t="s">
        <v>6</v>
      </c>
      <c r="M2" s="207" t="s">
        <v>7</v>
      </c>
      <c r="N2" s="207" t="s">
        <v>8</v>
      </c>
      <c r="O2" s="207" t="s">
        <v>9</v>
      </c>
      <c r="P2" s="207" t="s">
        <v>10</v>
      </c>
      <c r="Q2" s="208" t="s">
        <v>11</v>
      </c>
      <c r="R2" s="13" t="str">
        <f>"Total "&amp;F1</f>
        <v>Total 2020</v>
      </c>
      <c r="S2" s="206" t="s">
        <v>0</v>
      </c>
      <c r="T2" s="207" t="s">
        <v>1</v>
      </c>
      <c r="U2" s="207" t="s">
        <v>2</v>
      </c>
      <c r="V2" s="207" t="s">
        <v>3</v>
      </c>
      <c r="W2" s="207" t="s">
        <v>4</v>
      </c>
      <c r="X2" s="207" t="s">
        <v>5</v>
      </c>
      <c r="Y2" s="207" t="s">
        <v>6</v>
      </c>
      <c r="Z2" s="207" t="s">
        <v>7</v>
      </c>
      <c r="AA2" s="207" t="s">
        <v>8</v>
      </c>
      <c r="AB2" s="207" t="s">
        <v>9</v>
      </c>
      <c r="AC2" s="207" t="s">
        <v>10</v>
      </c>
      <c r="AD2" s="208" t="s">
        <v>11</v>
      </c>
      <c r="AE2" s="13" t="str">
        <f>"Total "&amp;S1</f>
        <v>Total 2021</v>
      </c>
      <c r="AF2" s="206" t="s">
        <v>0</v>
      </c>
      <c r="AG2" s="207" t="s">
        <v>1</v>
      </c>
      <c r="AH2" s="207" t="s">
        <v>2</v>
      </c>
      <c r="AI2" s="207" t="s">
        <v>3</v>
      </c>
      <c r="AJ2" s="207" t="s">
        <v>4</v>
      </c>
      <c r="AK2" s="207" t="s">
        <v>5</v>
      </c>
      <c r="AL2" s="207" t="s">
        <v>6</v>
      </c>
      <c r="AM2" s="207" t="s">
        <v>7</v>
      </c>
      <c r="AN2" s="207" t="s">
        <v>8</v>
      </c>
      <c r="AO2" s="207" t="s">
        <v>9</v>
      </c>
      <c r="AP2" s="207" t="s">
        <v>10</v>
      </c>
      <c r="AQ2" s="208" t="s">
        <v>11</v>
      </c>
      <c r="AR2" s="13" t="str">
        <f>"Total "&amp;AF1</f>
        <v>Total 2022</v>
      </c>
      <c r="AS2" s="206" t="s">
        <v>0</v>
      </c>
      <c r="AT2" s="207" t="s">
        <v>1</v>
      </c>
      <c r="AU2" s="207" t="s">
        <v>2</v>
      </c>
      <c r="AV2" s="207" t="s">
        <v>3</v>
      </c>
      <c r="AW2" s="207" t="s">
        <v>4</v>
      </c>
      <c r="AX2" s="207" t="s">
        <v>5</v>
      </c>
      <c r="AY2" s="207" t="s">
        <v>6</v>
      </c>
      <c r="AZ2" s="207" t="s">
        <v>7</v>
      </c>
      <c r="BA2" s="207" t="s">
        <v>8</v>
      </c>
      <c r="BB2" s="207" t="s">
        <v>9</v>
      </c>
      <c r="BC2" s="207" t="s">
        <v>10</v>
      </c>
      <c r="BD2" s="208" t="s">
        <v>11</v>
      </c>
      <c r="BE2" s="13" t="str">
        <f>"Total "&amp;AS1</f>
        <v>Total 2023</v>
      </c>
      <c r="BF2" s="206" t="s">
        <v>0</v>
      </c>
      <c r="BG2" s="207" t="s">
        <v>1</v>
      </c>
      <c r="BH2" s="207" t="s">
        <v>2</v>
      </c>
      <c r="BI2" s="207" t="s">
        <v>3</v>
      </c>
      <c r="BJ2" s="207" t="s">
        <v>4</v>
      </c>
      <c r="BK2" s="207" t="s">
        <v>5</v>
      </c>
      <c r="BL2" s="207" t="s">
        <v>6</v>
      </c>
      <c r="BM2" s="207" t="s">
        <v>7</v>
      </c>
      <c r="BN2" s="207" t="s">
        <v>8</v>
      </c>
      <c r="BO2" s="207" t="s">
        <v>9</v>
      </c>
      <c r="BP2" s="207" t="s">
        <v>10</v>
      </c>
      <c r="BQ2" s="208" t="s">
        <v>11</v>
      </c>
      <c r="BR2" s="13" t="str">
        <f>"Total "&amp;BF1</f>
        <v>Total 2024</v>
      </c>
      <c r="BS2" s="206" t="s">
        <v>0</v>
      </c>
      <c r="BT2" s="207" t="s">
        <v>1</v>
      </c>
      <c r="BU2" s="207" t="s">
        <v>2</v>
      </c>
      <c r="BV2" s="207" t="s">
        <v>3</v>
      </c>
      <c r="BW2" s="207" t="s">
        <v>4</v>
      </c>
      <c r="BX2" s="207" t="s">
        <v>5</v>
      </c>
      <c r="BY2" s="207" t="s">
        <v>6</v>
      </c>
      <c r="BZ2" s="207" t="s">
        <v>7</v>
      </c>
      <c r="CA2" s="207" t="s">
        <v>8</v>
      </c>
      <c r="CB2" s="207" t="s">
        <v>9</v>
      </c>
      <c r="CC2" s="207" t="s">
        <v>10</v>
      </c>
      <c r="CD2" s="208" t="s">
        <v>11</v>
      </c>
      <c r="CE2" s="13" t="str">
        <f>"Total "&amp;BS1</f>
        <v>Total 2025</v>
      </c>
      <c r="CF2" s="206" t="s">
        <v>0</v>
      </c>
      <c r="CG2" s="207" t="s">
        <v>1</v>
      </c>
      <c r="CH2" s="207" t="s">
        <v>2</v>
      </c>
      <c r="CI2" s="207" t="s">
        <v>3</v>
      </c>
      <c r="CJ2" s="207" t="s">
        <v>4</v>
      </c>
      <c r="CK2" s="207" t="s">
        <v>5</v>
      </c>
      <c r="CL2" s="207" t="s">
        <v>6</v>
      </c>
      <c r="CM2" s="207" t="s">
        <v>7</v>
      </c>
      <c r="CN2" s="207" t="s">
        <v>8</v>
      </c>
      <c r="CO2" s="207" t="s">
        <v>9</v>
      </c>
      <c r="CP2" s="207" t="s">
        <v>10</v>
      </c>
      <c r="CQ2" s="208" t="s">
        <v>11</v>
      </c>
      <c r="CR2" s="13" t="str">
        <f>"Total "&amp;CF1</f>
        <v>Total 2026</v>
      </c>
    </row>
    <row r="3" spans="1:96" ht="16">
      <c r="A3" s="19" t="s">
        <v>209</v>
      </c>
      <c r="B3" s="19"/>
      <c r="C3" s="19"/>
      <c r="D3" s="19"/>
      <c r="E3" s="19"/>
      <c r="F3" s="566">
        <f t="shared" ref="F3:Q3" si="0">F11+F18</f>
        <v>0</v>
      </c>
      <c r="G3" s="567">
        <f t="shared" si="0"/>
        <v>0</v>
      </c>
      <c r="H3" s="567">
        <f t="shared" si="0"/>
        <v>0</v>
      </c>
      <c r="I3" s="567">
        <f t="shared" si="0"/>
        <v>0</v>
      </c>
      <c r="J3" s="567">
        <f t="shared" si="0"/>
        <v>0</v>
      </c>
      <c r="K3" s="567">
        <f t="shared" si="0"/>
        <v>0</v>
      </c>
      <c r="L3" s="567">
        <f t="shared" si="0"/>
        <v>0</v>
      </c>
      <c r="M3" s="567">
        <f t="shared" si="0"/>
        <v>0</v>
      </c>
      <c r="N3" s="567">
        <f t="shared" si="0"/>
        <v>0</v>
      </c>
      <c r="O3" s="567">
        <f t="shared" si="0"/>
        <v>0</v>
      </c>
      <c r="P3" s="567">
        <f t="shared" si="0"/>
        <v>0</v>
      </c>
      <c r="Q3" s="568">
        <f t="shared" si="0"/>
        <v>0</v>
      </c>
      <c r="R3" s="535">
        <f>R4+R11+R18</f>
        <v>0</v>
      </c>
      <c r="S3" s="566">
        <f t="shared" ref="S3:AD3" si="1">S11+S18</f>
        <v>0</v>
      </c>
      <c r="T3" s="567">
        <f t="shared" si="1"/>
        <v>0</v>
      </c>
      <c r="U3" s="567">
        <f t="shared" si="1"/>
        <v>0</v>
      </c>
      <c r="V3" s="567">
        <f t="shared" si="1"/>
        <v>0</v>
      </c>
      <c r="W3" s="567">
        <f t="shared" si="1"/>
        <v>0</v>
      </c>
      <c r="X3" s="567">
        <f t="shared" si="1"/>
        <v>450</v>
      </c>
      <c r="Y3" s="567">
        <f t="shared" si="1"/>
        <v>1011.96</v>
      </c>
      <c r="Z3" s="567">
        <f t="shared" si="1"/>
        <v>516</v>
      </c>
      <c r="AA3" s="567">
        <f t="shared" si="1"/>
        <v>1516</v>
      </c>
      <c r="AB3" s="567">
        <f t="shared" si="1"/>
        <v>516</v>
      </c>
      <c r="AC3" s="567">
        <f t="shared" si="1"/>
        <v>66</v>
      </c>
      <c r="AD3" s="568">
        <f t="shared" si="1"/>
        <v>0</v>
      </c>
      <c r="AE3" s="535">
        <f>AE4+AE11+AE18</f>
        <v>4075.96</v>
      </c>
      <c r="AF3" s="566">
        <f t="shared" ref="AF3:AQ3" si="2">AF11+AF18</f>
        <v>865</v>
      </c>
      <c r="AG3" s="567">
        <f t="shared" si="2"/>
        <v>931</v>
      </c>
      <c r="AH3" s="567">
        <f t="shared" si="2"/>
        <v>915</v>
      </c>
      <c r="AI3" s="567">
        <f t="shared" si="2"/>
        <v>981</v>
      </c>
      <c r="AJ3" s="567">
        <f t="shared" si="2"/>
        <v>1800</v>
      </c>
      <c r="AK3" s="567">
        <f t="shared" si="2"/>
        <v>1866</v>
      </c>
      <c r="AL3" s="567">
        <f t="shared" si="2"/>
        <v>2800</v>
      </c>
      <c r="AM3" s="567">
        <f t="shared" si="2"/>
        <v>6900</v>
      </c>
      <c r="AN3" s="567">
        <f t="shared" si="2"/>
        <v>6240</v>
      </c>
      <c r="AO3" s="567">
        <f t="shared" si="2"/>
        <v>2240</v>
      </c>
      <c r="AP3" s="567">
        <f t="shared" si="2"/>
        <v>2100</v>
      </c>
      <c r="AQ3" s="568">
        <f t="shared" si="2"/>
        <v>2000</v>
      </c>
      <c r="AR3" s="535">
        <f>AR4+AR11+AR18</f>
        <v>29638</v>
      </c>
      <c r="AS3" s="566">
        <f t="shared" ref="AS3:BD3" si="3">AS11+AS18</f>
        <v>3600</v>
      </c>
      <c r="AT3" s="567">
        <f t="shared" si="3"/>
        <v>3600</v>
      </c>
      <c r="AU3" s="567">
        <f t="shared" si="3"/>
        <v>3600</v>
      </c>
      <c r="AV3" s="567">
        <f t="shared" si="3"/>
        <v>3600</v>
      </c>
      <c r="AW3" s="567">
        <f t="shared" si="3"/>
        <v>8000</v>
      </c>
      <c r="AX3" s="567">
        <f t="shared" si="3"/>
        <v>3600</v>
      </c>
      <c r="AY3" s="567">
        <f t="shared" si="3"/>
        <v>3850</v>
      </c>
      <c r="AZ3" s="567">
        <f t="shared" si="3"/>
        <v>3850</v>
      </c>
      <c r="BA3" s="567">
        <f t="shared" si="3"/>
        <v>18850</v>
      </c>
      <c r="BB3" s="567">
        <f t="shared" si="3"/>
        <v>3850</v>
      </c>
      <c r="BC3" s="567">
        <f t="shared" si="3"/>
        <v>3850</v>
      </c>
      <c r="BD3" s="568">
        <f t="shared" si="3"/>
        <v>3850</v>
      </c>
      <c r="BE3" s="535">
        <f>BE4+BE11+BE18</f>
        <v>64100</v>
      </c>
      <c r="BF3" s="566">
        <f t="shared" ref="BF3:BQ3" si="4">BF11+BF18</f>
        <v>6850</v>
      </c>
      <c r="BG3" s="567">
        <f t="shared" si="4"/>
        <v>6850</v>
      </c>
      <c r="BH3" s="567">
        <f t="shared" si="4"/>
        <v>12850</v>
      </c>
      <c r="BI3" s="567">
        <f t="shared" si="4"/>
        <v>14050</v>
      </c>
      <c r="BJ3" s="567">
        <f t="shared" si="4"/>
        <v>6850</v>
      </c>
      <c r="BK3" s="567">
        <f t="shared" si="4"/>
        <v>6850</v>
      </c>
      <c r="BL3" s="567">
        <f t="shared" si="4"/>
        <v>6850</v>
      </c>
      <c r="BM3" s="567">
        <f t="shared" si="4"/>
        <v>6850</v>
      </c>
      <c r="BN3" s="567">
        <f t="shared" si="4"/>
        <v>25900</v>
      </c>
      <c r="BO3" s="567">
        <f t="shared" si="4"/>
        <v>6850</v>
      </c>
      <c r="BP3" s="567">
        <f t="shared" si="4"/>
        <v>6850</v>
      </c>
      <c r="BQ3" s="568">
        <f t="shared" si="4"/>
        <v>6850</v>
      </c>
      <c r="BR3" s="535">
        <f>BR4+BR11+BR18</f>
        <v>114450</v>
      </c>
      <c r="BS3" s="566">
        <f t="shared" ref="BS3:CD3" si="5">BS11+BS18</f>
        <v>9350</v>
      </c>
      <c r="BT3" s="567">
        <f t="shared" si="5"/>
        <v>9350</v>
      </c>
      <c r="BU3" s="567">
        <f t="shared" si="5"/>
        <v>9350</v>
      </c>
      <c r="BV3" s="567">
        <f t="shared" si="5"/>
        <v>19350</v>
      </c>
      <c r="BW3" s="567">
        <f t="shared" si="5"/>
        <v>9350</v>
      </c>
      <c r="BX3" s="567">
        <f t="shared" si="5"/>
        <v>18350</v>
      </c>
      <c r="BY3" s="567">
        <f t="shared" si="5"/>
        <v>9350</v>
      </c>
      <c r="BZ3" s="567">
        <f t="shared" si="5"/>
        <v>8600</v>
      </c>
      <c r="CA3" s="567">
        <f t="shared" si="5"/>
        <v>31350</v>
      </c>
      <c r="CB3" s="567">
        <f t="shared" si="5"/>
        <v>9350</v>
      </c>
      <c r="CC3" s="567">
        <f t="shared" si="5"/>
        <v>9350</v>
      </c>
      <c r="CD3" s="568">
        <f t="shared" si="5"/>
        <v>9350</v>
      </c>
      <c r="CE3" s="535">
        <f>CE4+CE11+CE18</f>
        <v>152450</v>
      </c>
      <c r="CF3" s="566">
        <f t="shared" ref="CF3:CQ3" si="6">CF11+CF18</f>
        <v>12500</v>
      </c>
      <c r="CG3" s="567">
        <f t="shared" si="6"/>
        <v>12500</v>
      </c>
      <c r="CH3" s="567">
        <f t="shared" si="6"/>
        <v>22500</v>
      </c>
      <c r="CI3" s="567">
        <f t="shared" si="6"/>
        <v>12500</v>
      </c>
      <c r="CJ3" s="567">
        <f t="shared" si="6"/>
        <v>21000</v>
      </c>
      <c r="CK3" s="567">
        <f t="shared" si="6"/>
        <v>12500</v>
      </c>
      <c r="CL3" s="567">
        <f t="shared" si="6"/>
        <v>12500</v>
      </c>
      <c r="CM3" s="567">
        <f t="shared" si="6"/>
        <v>12500</v>
      </c>
      <c r="CN3" s="567">
        <f t="shared" si="6"/>
        <v>42500</v>
      </c>
      <c r="CO3" s="567">
        <f t="shared" si="6"/>
        <v>12500</v>
      </c>
      <c r="CP3" s="567">
        <f t="shared" si="6"/>
        <v>12500</v>
      </c>
      <c r="CQ3" s="534">
        <f t="shared" si="6"/>
        <v>12500</v>
      </c>
      <c r="CR3" s="535">
        <f>CR4+CR11+CR18</f>
        <v>198500</v>
      </c>
    </row>
    <row r="4" spans="1:96">
      <c r="F4" s="434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435"/>
      <c r="R4" s="436"/>
      <c r="S4" s="434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435"/>
      <c r="AE4" s="436"/>
      <c r="AF4" s="434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435"/>
      <c r="AR4" s="436"/>
      <c r="AS4" s="434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435"/>
      <c r="BE4" s="436"/>
      <c r="BF4" s="434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435"/>
      <c r="BR4" s="436"/>
      <c r="BS4" s="434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435"/>
      <c r="CE4" s="436"/>
      <c r="CF4" s="434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435"/>
      <c r="CR4" s="436"/>
    </row>
    <row r="5" spans="1:96" ht="19">
      <c r="A5" s="17" t="s">
        <v>45</v>
      </c>
      <c r="B5" s="17"/>
      <c r="C5" s="17"/>
      <c r="D5" s="17"/>
      <c r="E5" s="17"/>
      <c r="F5" s="434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435"/>
      <c r="R5" s="436"/>
      <c r="S5" s="434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435"/>
      <c r="AE5" s="436"/>
      <c r="AF5" s="434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435"/>
      <c r="AR5" s="436"/>
      <c r="AS5" s="434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435"/>
      <c r="BE5" s="436"/>
      <c r="BF5" s="434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435"/>
      <c r="BR5" s="436"/>
      <c r="BS5" s="434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435"/>
      <c r="CE5" s="436"/>
      <c r="CF5" s="434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435"/>
      <c r="CR5" s="436"/>
    </row>
    <row r="6" spans="1:96" ht="16">
      <c r="A6" s="538" t="s">
        <v>212</v>
      </c>
      <c r="B6" s="258"/>
      <c r="C6" s="258"/>
      <c r="D6" s="258"/>
      <c r="E6" s="258"/>
      <c r="F6" s="569">
        <v>0</v>
      </c>
      <c r="G6" s="570">
        <f>F6</f>
        <v>0</v>
      </c>
      <c r="H6" s="570">
        <f t="shared" ref="H6:H8" si="7">G6</f>
        <v>0</v>
      </c>
      <c r="I6" s="570">
        <f t="shared" ref="I6:I8" si="8">H6</f>
        <v>0</v>
      </c>
      <c r="J6" s="570">
        <f t="shared" ref="J6:J8" si="9">I6</f>
        <v>0</v>
      </c>
      <c r="K6" s="570">
        <f t="shared" ref="K6:K8" si="10">J6</f>
        <v>0</v>
      </c>
      <c r="L6" s="570">
        <f t="shared" ref="L6:L8" si="11">K6</f>
        <v>0</v>
      </c>
      <c r="M6" s="570">
        <f t="shared" ref="M6:M8" si="12">L6</f>
        <v>0</v>
      </c>
      <c r="N6" s="570">
        <f t="shared" ref="N6:N8" si="13">M6</f>
        <v>0</v>
      </c>
      <c r="O6" s="570">
        <f t="shared" ref="O6:O8" si="14">N6</f>
        <v>0</v>
      </c>
      <c r="P6" s="570">
        <f t="shared" ref="P6:P8" si="15">O6</f>
        <v>0</v>
      </c>
      <c r="Q6" s="571">
        <f t="shared" ref="Q6:Q8" si="16">P6</f>
        <v>0</v>
      </c>
      <c r="R6" s="463">
        <f t="shared" ref="R6:R10" si="17">Q6+P6+O6+N6+M6+L6+K6+J6+I6+H6+G6+F6</f>
        <v>0</v>
      </c>
      <c r="S6" s="569">
        <v>0</v>
      </c>
      <c r="T6" s="570">
        <f>S6</f>
        <v>0</v>
      </c>
      <c r="U6" s="570">
        <f t="shared" ref="U6:X7" si="18">T6</f>
        <v>0</v>
      </c>
      <c r="V6" s="570">
        <f t="shared" si="18"/>
        <v>0</v>
      </c>
      <c r="W6" s="570">
        <f t="shared" si="18"/>
        <v>0</v>
      </c>
      <c r="X6" s="570">
        <v>200</v>
      </c>
      <c r="Y6" s="570">
        <f t="shared" ref="U6:AD8" si="19">X6</f>
        <v>200</v>
      </c>
      <c r="Z6" s="570">
        <f t="shared" si="19"/>
        <v>200</v>
      </c>
      <c r="AA6" s="570">
        <f t="shared" si="19"/>
        <v>200</v>
      </c>
      <c r="AB6" s="570">
        <f t="shared" si="19"/>
        <v>200</v>
      </c>
      <c r="AC6" s="570">
        <v>0</v>
      </c>
      <c r="AD6" s="571">
        <f t="shared" si="19"/>
        <v>0</v>
      </c>
      <c r="AE6" s="463">
        <f t="shared" ref="AE6:AE8" si="20">AD6+AC6+AB6+AA6+Z6+Y6+X6+W6+V6+U6+T6+S6</f>
        <v>1000</v>
      </c>
      <c r="AF6" s="569">
        <v>200</v>
      </c>
      <c r="AG6" s="570">
        <f>AF6</f>
        <v>200</v>
      </c>
      <c r="AH6" s="570">
        <f t="shared" ref="AH6" si="21">AG6</f>
        <v>200</v>
      </c>
      <c r="AI6" s="570">
        <f t="shared" ref="AI6:AI7" si="22">AH6</f>
        <v>200</v>
      </c>
      <c r="AJ6" s="570">
        <f t="shared" ref="AJ6" si="23">AI6</f>
        <v>200</v>
      </c>
      <c r="AK6" s="570">
        <f t="shared" ref="AK6:AK7" si="24">AJ6</f>
        <v>200</v>
      </c>
      <c r="AL6" s="570">
        <f t="shared" ref="AL6:AL7" si="25">AK6</f>
        <v>200</v>
      </c>
      <c r="AM6" s="570">
        <f t="shared" ref="AM6:AM7" si="26">AL6</f>
        <v>200</v>
      </c>
      <c r="AN6" s="570">
        <f t="shared" ref="AN6:AN7" si="27">AM6</f>
        <v>200</v>
      </c>
      <c r="AO6" s="570">
        <f t="shared" ref="AO6:AO7" si="28">AN6</f>
        <v>200</v>
      </c>
      <c r="AP6" s="570">
        <f t="shared" ref="AP6:AP7" si="29">AO6</f>
        <v>200</v>
      </c>
      <c r="AQ6" s="571">
        <f t="shared" ref="AQ6:AQ7" si="30">AP6</f>
        <v>200</v>
      </c>
      <c r="AR6" s="463">
        <f t="shared" ref="AR6:AR8" si="31">AQ6+AP6+AO6+AN6+AM6+AL6+AK6+AJ6+AI6+AH6+AG6+AF6</f>
        <v>2400</v>
      </c>
      <c r="AS6" s="569">
        <v>200</v>
      </c>
      <c r="AT6" s="570">
        <f>AS6</f>
        <v>200</v>
      </c>
      <c r="AU6" s="570">
        <f t="shared" ref="AU6:AU7" si="32">AT6</f>
        <v>200</v>
      </c>
      <c r="AV6" s="570">
        <f t="shared" ref="AV6:AV7" si="33">AU6</f>
        <v>200</v>
      </c>
      <c r="AW6" s="570">
        <f t="shared" ref="AW6:AW7" si="34">AV6</f>
        <v>200</v>
      </c>
      <c r="AX6" s="570">
        <f t="shared" ref="AX6:AX7" si="35">AW6</f>
        <v>200</v>
      </c>
      <c r="AY6" s="570">
        <v>450</v>
      </c>
      <c r="AZ6" s="570">
        <f t="shared" ref="AZ6:AZ7" si="36">AY6</f>
        <v>450</v>
      </c>
      <c r="BA6" s="570">
        <f t="shared" ref="BA6:BA7" si="37">AZ6</f>
        <v>450</v>
      </c>
      <c r="BB6" s="570">
        <f t="shared" ref="BB6:BB7" si="38">BA6</f>
        <v>450</v>
      </c>
      <c r="BC6" s="570">
        <f t="shared" ref="BC6:BC7" si="39">BB6</f>
        <v>450</v>
      </c>
      <c r="BD6" s="571">
        <f t="shared" ref="BD6:BD7" si="40">BC6</f>
        <v>450</v>
      </c>
      <c r="BE6" s="463">
        <f t="shared" ref="BE6:BE8" si="41">BD6+BC6+BB6+BA6+AZ6+AY6+AX6+AW6+AV6+AU6+AT6+AS6</f>
        <v>3900</v>
      </c>
      <c r="BF6" s="569">
        <v>800</v>
      </c>
      <c r="BG6" s="570">
        <f t="shared" ref="BG6:BG7" si="42">BF6</f>
        <v>800</v>
      </c>
      <c r="BH6" s="570">
        <f t="shared" ref="BH6:BH7" si="43">BG6</f>
        <v>800</v>
      </c>
      <c r="BI6" s="570">
        <f t="shared" ref="BI6:BI7" si="44">BH6</f>
        <v>800</v>
      </c>
      <c r="BJ6" s="570">
        <f t="shared" ref="BJ6:BJ7" si="45">BI6</f>
        <v>800</v>
      </c>
      <c r="BK6" s="570">
        <f t="shared" ref="BK6:BK7" si="46">BJ6</f>
        <v>800</v>
      </c>
      <c r="BL6" s="570">
        <f t="shared" ref="BL6:BL7" si="47">BK6</f>
        <v>800</v>
      </c>
      <c r="BM6" s="570">
        <f t="shared" ref="BM6:BM7" si="48">BL6</f>
        <v>800</v>
      </c>
      <c r="BN6" s="570">
        <f t="shared" ref="BN6:BN7" si="49">BM6</f>
        <v>800</v>
      </c>
      <c r="BO6" s="570">
        <f t="shared" ref="BO6:BO7" si="50">BN6</f>
        <v>800</v>
      </c>
      <c r="BP6" s="570">
        <f t="shared" ref="BP6:BP7" si="51">BO6</f>
        <v>800</v>
      </c>
      <c r="BQ6" s="571">
        <f t="shared" ref="BQ6:BQ7" si="52">BP6</f>
        <v>800</v>
      </c>
      <c r="BR6" s="463">
        <f t="shared" ref="BR6:BR8" si="53">BQ6+BP6+BO6+BN6+BM6+BL6+BK6+BJ6+BI6+BH6+BG6+BF6</f>
        <v>9600</v>
      </c>
      <c r="BS6" s="569">
        <v>1400</v>
      </c>
      <c r="BT6" s="570">
        <f>BS6</f>
        <v>1400</v>
      </c>
      <c r="BU6" s="570">
        <f t="shared" ref="BU6:BU7" si="54">BT6</f>
        <v>1400</v>
      </c>
      <c r="BV6" s="570">
        <f t="shared" ref="BV6:BV7" si="55">BU6</f>
        <v>1400</v>
      </c>
      <c r="BW6" s="570">
        <f t="shared" ref="BW6:BW7" si="56">BV6</f>
        <v>1400</v>
      </c>
      <c r="BX6" s="570">
        <f t="shared" ref="BX6:BX7" si="57">BW6</f>
        <v>1400</v>
      </c>
      <c r="BY6" s="570">
        <f t="shared" ref="BY6:BY7" si="58">BX6</f>
        <v>1400</v>
      </c>
      <c r="BZ6" s="570">
        <f t="shared" ref="BZ6:BZ7" si="59">BY6</f>
        <v>1400</v>
      </c>
      <c r="CA6" s="570">
        <f t="shared" ref="CA6:CA7" si="60">BZ6</f>
        <v>1400</v>
      </c>
      <c r="CB6" s="570">
        <f t="shared" ref="CB6:CB7" si="61">CA6</f>
        <v>1400</v>
      </c>
      <c r="CC6" s="570">
        <f t="shared" ref="CC6:CC7" si="62">CB6</f>
        <v>1400</v>
      </c>
      <c r="CD6" s="571">
        <f t="shared" ref="CD6:CD7" si="63">CC6</f>
        <v>1400</v>
      </c>
      <c r="CE6" s="463">
        <f t="shared" ref="CE6:CE8" si="64">CD6+CC6+CB6+CA6+BZ6+BY6+BX6+BW6+BV6+BU6+BT6+BS6</f>
        <v>16800</v>
      </c>
      <c r="CF6" s="569">
        <v>2000</v>
      </c>
      <c r="CG6" s="570">
        <f>CF6</f>
        <v>2000</v>
      </c>
      <c r="CH6" s="570">
        <f t="shared" ref="CH6" si="65">CG6</f>
        <v>2000</v>
      </c>
      <c r="CI6" s="570">
        <f t="shared" ref="CI6:CI7" si="66">CH6</f>
        <v>2000</v>
      </c>
      <c r="CJ6" s="570">
        <f t="shared" ref="CJ6:CJ7" si="67">CI6</f>
        <v>2000</v>
      </c>
      <c r="CK6" s="570">
        <f t="shared" ref="CK6:CK7" si="68">CJ6</f>
        <v>2000</v>
      </c>
      <c r="CL6" s="570">
        <f t="shared" ref="CL6:CL7" si="69">CK6</f>
        <v>2000</v>
      </c>
      <c r="CM6" s="570">
        <f t="shared" ref="CM6:CM7" si="70">CL6</f>
        <v>2000</v>
      </c>
      <c r="CN6" s="570">
        <f t="shared" ref="CN6:CN7" si="71">CM6</f>
        <v>2000</v>
      </c>
      <c r="CO6" s="570">
        <f t="shared" ref="CO6:CO7" si="72">CN6</f>
        <v>2000</v>
      </c>
      <c r="CP6" s="570">
        <f t="shared" ref="CP6:CP7" si="73">CO6</f>
        <v>2000</v>
      </c>
      <c r="CQ6" s="571">
        <f t="shared" ref="CQ6:CQ7" si="74">CP6</f>
        <v>2000</v>
      </c>
      <c r="CR6" s="463">
        <f t="shared" ref="CR6:CR9" si="75">CQ6+CP6+CO6+CN6+CM6+CL6+CK6+CJ6+CI6+CH6+CG6+CF6</f>
        <v>24000</v>
      </c>
    </row>
    <row r="7" spans="1:96" ht="16">
      <c r="A7" s="500" t="s">
        <v>211</v>
      </c>
      <c r="B7" s="135"/>
      <c r="C7" s="135"/>
      <c r="D7" s="135"/>
      <c r="E7" s="135"/>
      <c r="F7" s="572">
        <v>0</v>
      </c>
      <c r="G7" s="573">
        <f>F7</f>
        <v>0</v>
      </c>
      <c r="H7" s="573">
        <f t="shared" si="7"/>
        <v>0</v>
      </c>
      <c r="I7" s="573">
        <f t="shared" si="8"/>
        <v>0</v>
      </c>
      <c r="J7" s="573">
        <f t="shared" si="9"/>
        <v>0</v>
      </c>
      <c r="K7" s="573">
        <f t="shared" si="10"/>
        <v>0</v>
      </c>
      <c r="L7" s="573">
        <f t="shared" si="11"/>
        <v>0</v>
      </c>
      <c r="M7" s="573">
        <f t="shared" si="12"/>
        <v>0</v>
      </c>
      <c r="N7" s="573">
        <f t="shared" si="13"/>
        <v>0</v>
      </c>
      <c r="O7" s="573">
        <f t="shared" si="14"/>
        <v>0</v>
      </c>
      <c r="P7" s="573">
        <f t="shared" si="15"/>
        <v>0</v>
      </c>
      <c r="Q7" s="574">
        <f t="shared" si="16"/>
        <v>0</v>
      </c>
      <c r="R7" s="465">
        <f t="shared" si="17"/>
        <v>0</v>
      </c>
      <c r="S7" s="572">
        <v>0</v>
      </c>
      <c r="T7" s="573">
        <f>S7</f>
        <v>0</v>
      </c>
      <c r="U7" s="573">
        <f t="shared" si="18"/>
        <v>0</v>
      </c>
      <c r="V7" s="573">
        <f t="shared" si="18"/>
        <v>0</v>
      </c>
      <c r="W7" s="573">
        <f t="shared" si="18"/>
        <v>0</v>
      </c>
      <c r="X7" s="573">
        <f t="shared" si="18"/>
        <v>0</v>
      </c>
      <c r="Y7" s="573">
        <f t="shared" si="19"/>
        <v>0</v>
      </c>
      <c r="Z7" s="573">
        <f t="shared" si="19"/>
        <v>0</v>
      </c>
      <c r="AA7" s="573">
        <f t="shared" si="19"/>
        <v>0</v>
      </c>
      <c r="AB7" s="573">
        <f t="shared" si="19"/>
        <v>0</v>
      </c>
      <c r="AC7" s="573">
        <f t="shared" ref="AC7" si="76">AB7</f>
        <v>0</v>
      </c>
      <c r="AD7" s="574">
        <f t="shared" si="19"/>
        <v>0</v>
      </c>
      <c r="AE7" s="465">
        <f t="shared" si="20"/>
        <v>0</v>
      </c>
      <c r="AF7" s="572">
        <v>100</v>
      </c>
      <c r="AG7" s="573">
        <f>AF7</f>
        <v>100</v>
      </c>
      <c r="AH7" s="573">
        <v>150</v>
      </c>
      <c r="AI7" s="573">
        <f t="shared" si="22"/>
        <v>150</v>
      </c>
      <c r="AJ7" s="573">
        <v>250</v>
      </c>
      <c r="AK7" s="573">
        <f t="shared" si="24"/>
        <v>250</v>
      </c>
      <c r="AL7" s="573">
        <f t="shared" si="25"/>
        <v>250</v>
      </c>
      <c r="AM7" s="573">
        <f t="shared" si="26"/>
        <v>250</v>
      </c>
      <c r="AN7" s="573">
        <f t="shared" si="27"/>
        <v>250</v>
      </c>
      <c r="AO7" s="573">
        <f t="shared" si="28"/>
        <v>250</v>
      </c>
      <c r="AP7" s="573">
        <f t="shared" si="29"/>
        <v>250</v>
      </c>
      <c r="AQ7" s="574">
        <f t="shared" si="30"/>
        <v>250</v>
      </c>
      <c r="AR7" s="465">
        <f t="shared" si="31"/>
        <v>2500</v>
      </c>
      <c r="AS7" s="572">
        <v>350</v>
      </c>
      <c r="AT7" s="573">
        <f>AS7</f>
        <v>350</v>
      </c>
      <c r="AU7" s="573">
        <f t="shared" si="32"/>
        <v>350</v>
      </c>
      <c r="AV7" s="573">
        <f t="shared" si="33"/>
        <v>350</v>
      </c>
      <c r="AW7" s="573">
        <f t="shared" si="34"/>
        <v>350</v>
      </c>
      <c r="AX7" s="573">
        <f t="shared" si="35"/>
        <v>350</v>
      </c>
      <c r="AY7" s="573">
        <f t="shared" ref="AY7" si="77">AX7</f>
        <v>350</v>
      </c>
      <c r="AZ7" s="573">
        <f t="shared" si="36"/>
        <v>350</v>
      </c>
      <c r="BA7" s="573">
        <f t="shared" si="37"/>
        <v>350</v>
      </c>
      <c r="BB7" s="573">
        <f t="shared" si="38"/>
        <v>350</v>
      </c>
      <c r="BC7" s="573">
        <f t="shared" si="39"/>
        <v>350</v>
      </c>
      <c r="BD7" s="574">
        <f t="shared" si="40"/>
        <v>350</v>
      </c>
      <c r="BE7" s="465">
        <f t="shared" si="41"/>
        <v>4200</v>
      </c>
      <c r="BF7" s="572">
        <v>600</v>
      </c>
      <c r="BG7" s="573">
        <f t="shared" si="42"/>
        <v>600</v>
      </c>
      <c r="BH7" s="573">
        <f t="shared" si="43"/>
        <v>600</v>
      </c>
      <c r="BI7" s="573">
        <f t="shared" si="44"/>
        <v>600</v>
      </c>
      <c r="BJ7" s="573">
        <f t="shared" si="45"/>
        <v>600</v>
      </c>
      <c r="BK7" s="573">
        <f t="shared" si="46"/>
        <v>600</v>
      </c>
      <c r="BL7" s="573">
        <f t="shared" si="47"/>
        <v>600</v>
      </c>
      <c r="BM7" s="573">
        <f t="shared" si="48"/>
        <v>600</v>
      </c>
      <c r="BN7" s="573">
        <f t="shared" si="49"/>
        <v>600</v>
      </c>
      <c r="BO7" s="573">
        <f t="shared" si="50"/>
        <v>600</v>
      </c>
      <c r="BP7" s="573">
        <f t="shared" si="51"/>
        <v>600</v>
      </c>
      <c r="BQ7" s="574">
        <f t="shared" si="52"/>
        <v>600</v>
      </c>
      <c r="BR7" s="465">
        <f t="shared" si="53"/>
        <v>7200</v>
      </c>
      <c r="BS7" s="572">
        <v>1000</v>
      </c>
      <c r="BT7" s="573">
        <f t="shared" ref="BT7" si="78">BS7</f>
        <v>1000</v>
      </c>
      <c r="BU7" s="573">
        <f t="shared" si="54"/>
        <v>1000</v>
      </c>
      <c r="BV7" s="573">
        <f t="shared" si="55"/>
        <v>1000</v>
      </c>
      <c r="BW7" s="573">
        <f t="shared" si="56"/>
        <v>1000</v>
      </c>
      <c r="BX7" s="573">
        <f t="shared" si="57"/>
        <v>1000</v>
      </c>
      <c r="BY7" s="573">
        <f t="shared" si="58"/>
        <v>1000</v>
      </c>
      <c r="BZ7" s="573">
        <f t="shared" si="59"/>
        <v>1000</v>
      </c>
      <c r="CA7" s="573">
        <f t="shared" si="60"/>
        <v>1000</v>
      </c>
      <c r="CB7" s="573">
        <f t="shared" si="61"/>
        <v>1000</v>
      </c>
      <c r="CC7" s="573">
        <f t="shared" si="62"/>
        <v>1000</v>
      </c>
      <c r="CD7" s="574">
        <f t="shared" si="63"/>
        <v>1000</v>
      </c>
      <c r="CE7" s="465">
        <f t="shared" si="64"/>
        <v>12000</v>
      </c>
      <c r="CF7" s="572">
        <v>1600</v>
      </c>
      <c r="CG7" s="573">
        <f t="shared" ref="CG7:CH7" si="79">CF7</f>
        <v>1600</v>
      </c>
      <c r="CH7" s="573">
        <f t="shared" si="79"/>
        <v>1600</v>
      </c>
      <c r="CI7" s="573">
        <f t="shared" si="66"/>
        <v>1600</v>
      </c>
      <c r="CJ7" s="573">
        <f t="shared" si="67"/>
        <v>1600</v>
      </c>
      <c r="CK7" s="573">
        <f t="shared" si="68"/>
        <v>1600</v>
      </c>
      <c r="CL7" s="573">
        <f t="shared" si="69"/>
        <v>1600</v>
      </c>
      <c r="CM7" s="573">
        <f t="shared" si="70"/>
        <v>1600</v>
      </c>
      <c r="CN7" s="573">
        <f t="shared" si="71"/>
        <v>1600</v>
      </c>
      <c r="CO7" s="573">
        <f t="shared" si="72"/>
        <v>1600</v>
      </c>
      <c r="CP7" s="573">
        <f t="shared" si="73"/>
        <v>1600</v>
      </c>
      <c r="CQ7" s="574">
        <f t="shared" si="74"/>
        <v>1600</v>
      </c>
      <c r="CR7" s="465">
        <f t="shared" si="75"/>
        <v>19200</v>
      </c>
    </row>
    <row r="8" spans="1:96" ht="16">
      <c r="A8" s="163" t="s">
        <v>107</v>
      </c>
      <c r="B8" s="258"/>
      <c r="C8" s="258"/>
      <c r="D8" s="258"/>
      <c r="E8" s="258"/>
      <c r="F8" s="569">
        <v>0</v>
      </c>
      <c r="G8" s="570">
        <f>F8</f>
        <v>0</v>
      </c>
      <c r="H8" s="570">
        <f t="shared" si="7"/>
        <v>0</v>
      </c>
      <c r="I8" s="570">
        <f t="shared" si="8"/>
        <v>0</v>
      </c>
      <c r="J8" s="570">
        <f t="shared" si="9"/>
        <v>0</v>
      </c>
      <c r="K8" s="570">
        <f t="shared" si="10"/>
        <v>0</v>
      </c>
      <c r="L8" s="570">
        <f t="shared" si="11"/>
        <v>0</v>
      </c>
      <c r="M8" s="570">
        <f t="shared" si="12"/>
        <v>0</v>
      </c>
      <c r="N8" s="570">
        <f t="shared" si="13"/>
        <v>0</v>
      </c>
      <c r="O8" s="570">
        <f t="shared" si="14"/>
        <v>0</v>
      </c>
      <c r="P8" s="570">
        <f t="shared" si="15"/>
        <v>0</v>
      </c>
      <c r="Q8" s="571">
        <f t="shared" si="16"/>
        <v>0</v>
      </c>
      <c r="R8" s="463">
        <f t="shared" si="17"/>
        <v>0</v>
      </c>
      <c r="S8" s="569">
        <v>0</v>
      </c>
      <c r="T8" s="570">
        <f>S8</f>
        <v>0</v>
      </c>
      <c r="U8" s="570">
        <f t="shared" si="19"/>
        <v>0</v>
      </c>
      <c r="V8" s="570">
        <f t="shared" si="19"/>
        <v>0</v>
      </c>
      <c r="W8" s="570">
        <f t="shared" si="19"/>
        <v>0</v>
      </c>
      <c r="X8" s="570">
        <v>200</v>
      </c>
      <c r="Y8" s="570">
        <f t="shared" ref="Y8" si="80">X8</f>
        <v>200</v>
      </c>
      <c r="Z8" s="570">
        <f t="shared" ref="Z8" si="81">Y8</f>
        <v>200</v>
      </c>
      <c r="AA8" s="570">
        <f t="shared" ref="AA8" si="82">Z8</f>
        <v>200</v>
      </c>
      <c r="AB8" s="570">
        <f t="shared" ref="AB8" si="83">AA8</f>
        <v>200</v>
      </c>
      <c r="AC8" s="570">
        <v>0</v>
      </c>
      <c r="AD8" s="571">
        <f t="shared" ref="AD8" si="84">AC8</f>
        <v>0</v>
      </c>
      <c r="AE8" s="463">
        <f t="shared" si="20"/>
        <v>1000</v>
      </c>
      <c r="AF8" s="569">
        <v>200</v>
      </c>
      <c r="AG8" s="570">
        <f>AF8</f>
        <v>200</v>
      </c>
      <c r="AH8" s="570">
        <f t="shared" ref="AH8:AH9" si="85">AG8</f>
        <v>200</v>
      </c>
      <c r="AI8" s="570">
        <f t="shared" ref="AI8:AI9" si="86">AH8</f>
        <v>200</v>
      </c>
      <c r="AJ8" s="570">
        <f t="shared" ref="AJ8" si="87">AI8</f>
        <v>200</v>
      </c>
      <c r="AK8" s="570">
        <f t="shared" ref="AK8:AK9" si="88">AJ8</f>
        <v>200</v>
      </c>
      <c r="AL8" s="570">
        <f t="shared" ref="AL8:AL9" si="89">AK8</f>
        <v>200</v>
      </c>
      <c r="AM8" s="570">
        <f t="shared" ref="AM8:AM9" si="90">AL8</f>
        <v>200</v>
      </c>
      <c r="AN8" s="570">
        <f t="shared" ref="AN8:AN9" si="91">AM8</f>
        <v>200</v>
      </c>
      <c r="AO8" s="570">
        <f t="shared" ref="AO8:AO9" si="92">AN8</f>
        <v>200</v>
      </c>
      <c r="AP8" s="570">
        <f t="shared" ref="AP8:AP9" si="93">AO8</f>
        <v>200</v>
      </c>
      <c r="AQ8" s="571">
        <f t="shared" ref="AQ8:AQ9" si="94">AP8</f>
        <v>200</v>
      </c>
      <c r="AR8" s="463">
        <f t="shared" si="31"/>
        <v>2400</v>
      </c>
      <c r="AS8" s="569">
        <v>400</v>
      </c>
      <c r="AT8" s="570">
        <f>AS8</f>
        <v>400</v>
      </c>
      <c r="AU8" s="570">
        <f t="shared" ref="AU8:AU9" si="95">AT8</f>
        <v>400</v>
      </c>
      <c r="AV8" s="570">
        <f t="shared" ref="AV8:AV9" si="96">AU8</f>
        <v>400</v>
      </c>
      <c r="AW8" s="570">
        <f t="shared" ref="AW8:AW9" si="97">AV8</f>
        <v>400</v>
      </c>
      <c r="AX8" s="570">
        <f t="shared" ref="AX8:AX9" si="98">AW8</f>
        <v>400</v>
      </c>
      <c r="AY8" s="570">
        <f t="shared" ref="AY8:AY9" si="99">AX8</f>
        <v>400</v>
      </c>
      <c r="AZ8" s="570">
        <f t="shared" ref="AZ8:AZ9" si="100">AY8</f>
        <v>400</v>
      </c>
      <c r="BA8" s="570">
        <f t="shared" ref="BA8:BA9" si="101">AZ8</f>
        <v>400</v>
      </c>
      <c r="BB8" s="570">
        <f t="shared" ref="BB8:BB9" si="102">BA8</f>
        <v>400</v>
      </c>
      <c r="BC8" s="570">
        <f t="shared" ref="BC8:BC9" si="103">BB8</f>
        <v>400</v>
      </c>
      <c r="BD8" s="571">
        <f t="shared" ref="BD8:BD9" si="104">BC8</f>
        <v>400</v>
      </c>
      <c r="BE8" s="463">
        <f t="shared" si="41"/>
        <v>4800</v>
      </c>
      <c r="BF8" s="569">
        <v>800</v>
      </c>
      <c r="BG8" s="570">
        <f>BF8</f>
        <v>800</v>
      </c>
      <c r="BH8" s="570">
        <f t="shared" ref="BH8" si="105">BG8</f>
        <v>800</v>
      </c>
      <c r="BI8" s="570">
        <f t="shared" ref="BI8:BI9" si="106">BH8</f>
        <v>800</v>
      </c>
      <c r="BJ8" s="570">
        <f t="shared" ref="BJ8:BJ9" si="107">BI8</f>
        <v>800</v>
      </c>
      <c r="BK8" s="570">
        <f t="shared" ref="BK8:BK9" si="108">BJ8</f>
        <v>800</v>
      </c>
      <c r="BL8" s="570">
        <f t="shared" ref="BL8:BL9" si="109">BK8</f>
        <v>800</v>
      </c>
      <c r="BM8" s="570">
        <f t="shared" ref="BM8:BM9" si="110">BL8</f>
        <v>800</v>
      </c>
      <c r="BN8" s="570">
        <f t="shared" ref="BN8:BN9" si="111">BM8</f>
        <v>800</v>
      </c>
      <c r="BO8" s="570">
        <f t="shared" ref="BO8:BO9" si="112">BN8</f>
        <v>800</v>
      </c>
      <c r="BP8" s="570">
        <f t="shared" ref="BP8:BP9" si="113">BO8</f>
        <v>800</v>
      </c>
      <c r="BQ8" s="571">
        <f t="shared" ref="BQ8:BQ9" si="114">BP8</f>
        <v>800</v>
      </c>
      <c r="BR8" s="463">
        <f t="shared" si="53"/>
        <v>9600</v>
      </c>
      <c r="BS8" s="569">
        <v>1400</v>
      </c>
      <c r="BT8" s="570">
        <f>BS8</f>
        <v>1400</v>
      </c>
      <c r="BU8" s="570">
        <f t="shared" ref="BU8:BU9" si="115">BT8</f>
        <v>1400</v>
      </c>
      <c r="BV8" s="570">
        <f t="shared" ref="BV8:BV9" si="116">BU8</f>
        <v>1400</v>
      </c>
      <c r="BW8" s="570">
        <f t="shared" ref="BW8:BW9" si="117">BV8</f>
        <v>1400</v>
      </c>
      <c r="BX8" s="570">
        <f t="shared" ref="BX8:BX9" si="118">BW8</f>
        <v>1400</v>
      </c>
      <c r="BY8" s="570">
        <f t="shared" ref="BY8:BY9" si="119">BX8</f>
        <v>1400</v>
      </c>
      <c r="BZ8" s="570">
        <f t="shared" ref="BZ8:BZ9" si="120">BY8</f>
        <v>1400</v>
      </c>
      <c r="CA8" s="570">
        <f t="shared" ref="CA8:CA9" si="121">BZ8</f>
        <v>1400</v>
      </c>
      <c r="CB8" s="570">
        <f t="shared" ref="CB8:CB9" si="122">CA8</f>
        <v>1400</v>
      </c>
      <c r="CC8" s="570">
        <f t="shared" ref="CC8:CC9" si="123">CB8</f>
        <v>1400</v>
      </c>
      <c r="CD8" s="571">
        <f t="shared" ref="CD8:CD9" si="124">CC8</f>
        <v>1400</v>
      </c>
      <c r="CE8" s="463">
        <f t="shared" si="64"/>
        <v>16800</v>
      </c>
      <c r="CF8" s="569">
        <v>2000</v>
      </c>
      <c r="CG8" s="570">
        <f>CF8</f>
        <v>2000</v>
      </c>
      <c r="CH8" s="570">
        <f t="shared" ref="CH8:CH9" si="125">CG8</f>
        <v>2000</v>
      </c>
      <c r="CI8" s="570">
        <f t="shared" ref="CI8:CI9" si="126">CH8</f>
        <v>2000</v>
      </c>
      <c r="CJ8" s="570">
        <f t="shared" ref="CJ8:CJ9" si="127">CI8</f>
        <v>2000</v>
      </c>
      <c r="CK8" s="570">
        <f t="shared" ref="CK8:CK9" si="128">CJ8</f>
        <v>2000</v>
      </c>
      <c r="CL8" s="570">
        <f t="shared" ref="CL8:CL9" si="129">CK8</f>
        <v>2000</v>
      </c>
      <c r="CM8" s="570">
        <f t="shared" ref="CM8:CM9" si="130">CL8</f>
        <v>2000</v>
      </c>
      <c r="CN8" s="570">
        <f t="shared" ref="CN8:CN9" si="131">CM8</f>
        <v>2000</v>
      </c>
      <c r="CO8" s="570">
        <f t="shared" ref="CO8:CO9" si="132">CN8</f>
        <v>2000</v>
      </c>
      <c r="CP8" s="570">
        <f t="shared" ref="CP8:CP9" si="133">CO8</f>
        <v>2000</v>
      </c>
      <c r="CQ8" s="571">
        <f t="shared" ref="CQ8:CQ9" si="134">CP8</f>
        <v>2000</v>
      </c>
      <c r="CR8" s="463">
        <f t="shared" si="75"/>
        <v>24000</v>
      </c>
    </row>
    <row r="9" spans="1:96" ht="16">
      <c r="A9" s="10" t="s">
        <v>20</v>
      </c>
      <c r="F9" s="572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3">
        <v>0</v>
      </c>
      <c r="M9" s="573">
        <v>0</v>
      </c>
      <c r="N9" s="573">
        <v>0</v>
      </c>
      <c r="O9" s="573">
        <v>0</v>
      </c>
      <c r="P9" s="573">
        <v>0</v>
      </c>
      <c r="Q9" s="574">
        <v>0</v>
      </c>
      <c r="R9" s="465">
        <f t="shared" si="17"/>
        <v>0</v>
      </c>
      <c r="S9" s="572">
        <v>0</v>
      </c>
      <c r="T9" s="573">
        <v>0</v>
      </c>
      <c r="U9" s="573">
        <v>0</v>
      </c>
      <c r="V9" s="573">
        <v>0</v>
      </c>
      <c r="W9" s="573">
        <v>0</v>
      </c>
      <c r="X9" s="573">
        <v>0</v>
      </c>
      <c r="Y9" s="573">
        <v>0</v>
      </c>
      <c r="Z9" s="573">
        <v>0</v>
      </c>
      <c r="AA9" s="573">
        <v>0</v>
      </c>
      <c r="AB9" s="573">
        <v>0</v>
      </c>
      <c r="AC9" s="573">
        <v>0</v>
      </c>
      <c r="AD9" s="574">
        <v>0</v>
      </c>
      <c r="AE9" s="465">
        <f t="shared" ref="AE9:AE10" si="135">AD9+AC9+AB9+AA9+Z9+Y9+X9+W9+V9+U9+T9+S9</f>
        <v>0</v>
      </c>
      <c r="AF9" s="572">
        <v>165</v>
      </c>
      <c r="AG9" s="573">
        <f>AF9</f>
        <v>165</v>
      </c>
      <c r="AH9" s="573">
        <f t="shared" si="85"/>
        <v>165</v>
      </c>
      <c r="AI9" s="573">
        <f t="shared" si="86"/>
        <v>165</v>
      </c>
      <c r="AJ9" s="573">
        <v>450</v>
      </c>
      <c r="AK9" s="573">
        <f t="shared" si="88"/>
        <v>450</v>
      </c>
      <c r="AL9" s="573">
        <f t="shared" si="89"/>
        <v>450</v>
      </c>
      <c r="AM9" s="573">
        <f t="shared" si="90"/>
        <v>450</v>
      </c>
      <c r="AN9" s="573">
        <f t="shared" si="91"/>
        <v>450</v>
      </c>
      <c r="AO9" s="573">
        <f t="shared" si="92"/>
        <v>450</v>
      </c>
      <c r="AP9" s="573">
        <f t="shared" si="93"/>
        <v>450</v>
      </c>
      <c r="AQ9" s="574">
        <f t="shared" si="94"/>
        <v>450</v>
      </c>
      <c r="AR9" s="465">
        <f t="shared" ref="AR9:AR10" si="136">AQ9+AP9+AO9+AN9+AM9+AL9+AK9+AJ9+AI9+AH9+AG9+AF9</f>
        <v>4260</v>
      </c>
      <c r="AS9" s="572">
        <v>450</v>
      </c>
      <c r="AT9" s="573">
        <f t="shared" ref="AT9" si="137">AS9</f>
        <v>450</v>
      </c>
      <c r="AU9" s="573">
        <f t="shared" si="95"/>
        <v>450</v>
      </c>
      <c r="AV9" s="573">
        <f t="shared" si="96"/>
        <v>450</v>
      </c>
      <c r="AW9" s="573">
        <f t="shared" si="97"/>
        <v>450</v>
      </c>
      <c r="AX9" s="573">
        <f t="shared" si="98"/>
        <v>450</v>
      </c>
      <c r="AY9" s="573">
        <f t="shared" si="99"/>
        <v>450</v>
      </c>
      <c r="AZ9" s="573">
        <f t="shared" si="100"/>
        <v>450</v>
      </c>
      <c r="BA9" s="573">
        <f t="shared" si="101"/>
        <v>450</v>
      </c>
      <c r="BB9" s="573">
        <f t="shared" si="102"/>
        <v>450</v>
      </c>
      <c r="BC9" s="573">
        <f t="shared" si="103"/>
        <v>450</v>
      </c>
      <c r="BD9" s="574">
        <f t="shared" si="104"/>
        <v>450</v>
      </c>
      <c r="BE9" s="465">
        <f t="shared" ref="BE9:BE10" si="138">BD9+BC9+BB9+BA9+AZ9+AY9+AX9+AW9+AV9+AU9+AT9+AS9</f>
        <v>5400</v>
      </c>
      <c r="BF9" s="572">
        <v>900</v>
      </c>
      <c r="BG9" s="573">
        <f t="shared" ref="BG9:BH10" si="139">BF9</f>
        <v>900</v>
      </c>
      <c r="BH9" s="573">
        <f t="shared" si="139"/>
        <v>900</v>
      </c>
      <c r="BI9" s="573">
        <f t="shared" si="106"/>
        <v>900</v>
      </c>
      <c r="BJ9" s="573">
        <f t="shared" si="107"/>
        <v>900</v>
      </c>
      <c r="BK9" s="573">
        <f t="shared" si="108"/>
        <v>900</v>
      </c>
      <c r="BL9" s="573">
        <f t="shared" si="109"/>
        <v>900</v>
      </c>
      <c r="BM9" s="573">
        <f t="shared" si="110"/>
        <v>900</v>
      </c>
      <c r="BN9" s="573">
        <f t="shared" si="111"/>
        <v>900</v>
      </c>
      <c r="BO9" s="573">
        <f t="shared" si="112"/>
        <v>900</v>
      </c>
      <c r="BP9" s="573">
        <f t="shared" si="113"/>
        <v>900</v>
      </c>
      <c r="BQ9" s="574">
        <f t="shared" si="114"/>
        <v>900</v>
      </c>
      <c r="BR9" s="465">
        <f t="shared" ref="BR9:BR10" si="140">BQ9+BP9+BO9+BN9+BM9+BL9+BK9+BJ9+BI9+BH9+BG9+BF9</f>
        <v>10800</v>
      </c>
      <c r="BS9" s="572">
        <v>1200</v>
      </c>
      <c r="BT9" s="573">
        <f>BS9</f>
        <v>1200</v>
      </c>
      <c r="BU9" s="573">
        <f t="shared" si="115"/>
        <v>1200</v>
      </c>
      <c r="BV9" s="573">
        <f t="shared" si="116"/>
        <v>1200</v>
      </c>
      <c r="BW9" s="573">
        <f t="shared" si="117"/>
        <v>1200</v>
      </c>
      <c r="BX9" s="573">
        <f t="shared" si="118"/>
        <v>1200</v>
      </c>
      <c r="BY9" s="573">
        <f t="shared" si="119"/>
        <v>1200</v>
      </c>
      <c r="BZ9" s="573">
        <f t="shared" si="120"/>
        <v>1200</v>
      </c>
      <c r="CA9" s="573">
        <f t="shared" si="121"/>
        <v>1200</v>
      </c>
      <c r="CB9" s="573">
        <f t="shared" si="122"/>
        <v>1200</v>
      </c>
      <c r="CC9" s="573">
        <f t="shared" si="123"/>
        <v>1200</v>
      </c>
      <c r="CD9" s="574">
        <f t="shared" si="124"/>
        <v>1200</v>
      </c>
      <c r="CE9" s="465">
        <f t="shared" ref="CE9:CE10" si="141">CD9+CC9+CB9+CA9+BZ9+BY9+BX9+BW9+BV9+BU9+BT9+BS9</f>
        <v>14400</v>
      </c>
      <c r="CF9" s="572">
        <v>1500</v>
      </c>
      <c r="CG9" s="573">
        <f>CF9</f>
        <v>1500</v>
      </c>
      <c r="CH9" s="573">
        <f t="shared" si="125"/>
        <v>1500</v>
      </c>
      <c r="CI9" s="573">
        <f t="shared" si="126"/>
        <v>1500</v>
      </c>
      <c r="CJ9" s="573">
        <f t="shared" si="127"/>
        <v>1500</v>
      </c>
      <c r="CK9" s="573">
        <f t="shared" si="128"/>
        <v>1500</v>
      </c>
      <c r="CL9" s="573">
        <f t="shared" si="129"/>
        <v>1500</v>
      </c>
      <c r="CM9" s="573">
        <f t="shared" si="130"/>
        <v>1500</v>
      </c>
      <c r="CN9" s="573">
        <f t="shared" si="131"/>
        <v>1500</v>
      </c>
      <c r="CO9" s="573">
        <f t="shared" si="132"/>
        <v>1500</v>
      </c>
      <c r="CP9" s="573">
        <f t="shared" si="133"/>
        <v>1500</v>
      </c>
      <c r="CQ9" s="574">
        <f t="shared" si="134"/>
        <v>1500</v>
      </c>
      <c r="CR9" s="465">
        <f t="shared" si="75"/>
        <v>18000</v>
      </c>
    </row>
    <row r="10" spans="1:96" ht="16">
      <c r="A10" s="259" t="s">
        <v>32</v>
      </c>
      <c r="B10" s="258"/>
      <c r="C10" s="258"/>
      <c r="D10" s="258"/>
      <c r="E10" s="258"/>
      <c r="F10" s="569">
        <v>0</v>
      </c>
      <c r="G10" s="570">
        <f>F10</f>
        <v>0</v>
      </c>
      <c r="H10" s="570">
        <f t="shared" ref="H10" si="142">G10</f>
        <v>0</v>
      </c>
      <c r="I10" s="570">
        <f t="shared" ref="I10" si="143">H10</f>
        <v>0</v>
      </c>
      <c r="J10" s="570">
        <f t="shared" ref="J10" si="144">I10</f>
        <v>0</v>
      </c>
      <c r="K10" s="570">
        <f t="shared" ref="K10" si="145">J10</f>
        <v>0</v>
      </c>
      <c r="L10" s="570">
        <f t="shared" ref="L10" si="146">K10</f>
        <v>0</v>
      </c>
      <c r="M10" s="570">
        <f t="shared" ref="M10" si="147">L10</f>
        <v>0</v>
      </c>
      <c r="N10" s="570">
        <f t="shared" ref="N10" si="148">M10</f>
        <v>0</v>
      </c>
      <c r="O10" s="570">
        <f t="shared" ref="O10" si="149">N10</f>
        <v>0</v>
      </c>
      <c r="P10" s="570">
        <f t="shared" ref="P10" si="150">O10</f>
        <v>0</v>
      </c>
      <c r="Q10" s="571">
        <f t="shared" ref="Q10" si="151">P10</f>
        <v>0</v>
      </c>
      <c r="R10" s="463">
        <f t="shared" si="17"/>
        <v>0</v>
      </c>
      <c r="S10" s="569">
        <v>0</v>
      </c>
      <c r="T10" s="570">
        <f>S10</f>
        <v>0</v>
      </c>
      <c r="U10" s="570">
        <f t="shared" ref="U10" si="152">T10</f>
        <v>0</v>
      </c>
      <c r="V10" s="570">
        <f t="shared" ref="V10" si="153">U10</f>
        <v>0</v>
      </c>
      <c r="W10" s="570">
        <f t="shared" ref="W10" si="154">V10</f>
        <v>0</v>
      </c>
      <c r="X10" s="570">
        <v>50</v>
      </c>
      <c r="Y10" s="570">
        <f t="shared" ref="Y10" si="155">X10</f>
        <v>50</v>
      </c>
      <c r="Z10" s="570">
        <f t="shared" ref="Z10" si="156">Y10</f>
        <v>50</v>
      </c>
      <c r="AA10" s="570">
        <f t="shared" ref="AA10" si="157">Z10</f>
        <v>50</v>
      </c>
      <c r="AB10" s="570">
        <f t="shared" ref="AB10" si="158">AA10</f>
        <v>50</v>
      </c>
      <c r="AC10" s="570">
        <v>0</v>
      </c>
      <c r="AD10" s="571">
        <f t="shared" ref="AD10" si="159">AC10</f>
        <v>0</v>
      </c>
      <c r="AE10" s="463">
        <f t="shared" si="135"/>
        <v>250</v>
      </c>
      <c r="AF10" s="569">
        <v>200</v>
      </c>
      <c r="AG10" s="570">
        <f>AF10</f>
        <v>200</v>
      </c>
      <c r="AH10" s="570">
        <f t="shared" ref="AH10" si="160">AG10</f>
        <v>200</v>
      </c>
      <c r="AI10" s="570">
        <f t="shared" ref="AI10" si="161">AH10</f>
        <v>200</v>
      </c>
      <c r="AJ10" s="570">
        <f t="shared" ref="AJ10" si="162">AI10</f>
        <v>200</v>
      </c>
      <c r="AK10" s="570">
        <f t="shared" ref="AK10" si="163">AJ10</f>
        <v>200</v>
      </c>
      <c r="AL10" s="570">
        <f t="shared" ref="AL10" si="164">AK10</f>
        <v>200</v>
      </c>
      <c r="AM10" s="570">
        <f t="shared" ref="AM10" si="165">AL10</f>
        <v>200</v>
      </c>
      <c r="AN10" s="570">
        <f t="shared" ref="AN10" si="166">AM10</f>
        <v>200</v>
      </c>
      <c r="AO10" s="570">
        <f t="shared" ref="AO10" si="167">AN10</f>
        <v>200</v>
      </c>
      <c r="AP10" s="570">
        <f t="shared" ref="AP10" si="168">AO10</f>
        <v>200</v>
      </c>
      <c r="AQ10" s="571">
        <f t="shared" ref="AQ10" si="169">AP10</f>
        <v>200</v>
      </c>
      <c r="AR10" s="463">
        <f t="shared" si="136"/>
        <v>2400</v>
      </c>
      <c r="AS10" s="569">
        <v>300</v>
      </c>
      <c r="AT10" s="570">
        <f>AS10</f>
        <v>300</v>
      </c>
      <c r="AU10" s="570">
        <f t="shared" ref="AU10" si="170">AT10</f>
        <v>300</v>
      </c>
      <c r="AV10" s="570">
        <f t="shared" ref="AV10" si="171">AU10</f>
        <v>300</v>
      </c>
      <c r="AW10" s="570">
        <f t="shared" ref="AW10" si="172">AV10</f>
        <v>300</v>
      </c>
      <c r="AX10" s="570">
        <f t="shared" ref="AX10" si="173">AW10</f>
        <v>300</v>
      </c>
      <c r="AY10" s="570">
        <f t="shared" ref="AY10" si="174">AX10</f>
        <v>300</v>
      </c>
      <c r="AZ10" s="570">
        <f t="shared" ref="AZ10" si="175">AY10</f>
        <v>300</v>
      </c>
      <c r="BA10" s="570">
        <f t="shared" ref="BA10" si="176">AZ10</f>
        <v>300</v>
      </c>
      <c r="BB10" s="570">
        <f t="shared" ref="BB10" si="177">BA10</f>
        <v>300</v>
      </c>
      <c r="BC10" s="570">
        <f t="shared" ref="BC10" si="178">BB10</f>
        <v>300</v>
      </c>
      <c r="BD10" s="571">
        <f t="shared" ref="BD10" si="179">BC10</f>
        <v>300</v>
      </c>
      <c r="BE10" s="463">
        <f t="shared" si="138"/>
        <v>3600</v>
      </c>
      <c r="BF10" s="569">
        <v>1000</v>
      </c>
      <c r="BG10" s="570">
        <f>BF10</f>
        <v>1000</v>
      </c>
      <c r="BH10" s="570">
        <f t="shared" si="139"/>
        <v>1000</v>
      </c>
      <c r="BI10" s="570">
        <f t="shared" ref="BI10" si="180">BH10</f>
        <v>1000</v>
      </c>
      <c r="BJ10" s="570">
        <f t="shared" ref="BJ10" si="181">BI10</f>
        <v>1000</v>
      </c>
      <c r="BK10" s="570">
        <f t="shared" ref="BK10" si="182">BJ10</f>
        <v>1000</v>
      </c>
      <c r="BL10" s="570">
        <f t="shared" ref="BL10" si="183">BK10</f>
        <v>1000</v>
      </c>
      <c r="BM10" s="570">
        <f t="shared" ref="BM10" si="184">BL10</f>
        <v>1000</v>
      </c>
      <c r="BN10" s="570">
        <f t="shared" ref="BN10" si="185">BM10</f>
        <v>1000</v>
      </c>
      <c r="BO10" s="570">
        <f t="shared" ref="BO10" si="186">BN10</f>
        <v>1000</v>
      </c>
      <c r="BP10" s="570">
        <f t="shared" ref="BP10" si="187">BO10</f>
        <v>1000</v>
      </c>
      <c r="BQ10" s="571">
        <f t="shared" ref="BQ10" si="188">BP10</f>
        <v>1000</v>
      </c>
      <c r="BR10" s="463">
        <f t="shared" si="140"/>
        <v>12000</v>
      </c>
      <c r="BS10" s="569">
        <v>1000</v>
      </c>
      <c r="BT10" s="570">
        <f>BS10</f>
        <v>1000</v>
      </c>
      <c r="BU10" s="570">
        <f t="shared" ref="BU10" si="189">BT10</f>
        <v>1000</v>
      </c>
      <c r="BV10" s="570">
        <f t="shared" ref="BV10" si="190">BU10</f>
        <v>1000</v>
      </c>
      <c r="BW10" s="570">
        <f t="shared" ref="BW10" si="191">BV10</f>
        <v>1000</v>
      </c>
      <c r="BX10" s="570">
        <f t="shared" ref="BX10" si="192">BW10</f>
        <v>1000</v>
      </c>
      <c r="BY10" s="570">
        <f t="shared" ref="BY10" si="193">BX10</f>
        <v>1000</v>
      </c>
      <c r="BZ10" s="570">
        <f t="shared" ref="BZ10" si="194">BY10</f>
        <v>1000</v>
      </c>
      <c r="CA10" s="570">
        <f t="shared" ref="CA10" si="195">BZ10</f>
        <v>1000</v>
      </c>
      <c r="CB10" s="570">
        <f t="shared" ref="CB10" si="196">CA10</f>
        <v>1000</v>
      </c>
      <c r="CC10" s="570">
        <f t="shared" ref="CC10" si="197">CB10</f>
        <v>1000</v>
      </c>
      <c r="CD10" s="571">
        <f t="shared" ref="CD10" si="198">CC10</f>
        <v>1000</v>
      </c>
      <c r="CE10" s="463">
        <f t="shared" si="141"/>
        <v>12000</v>
      </c>
      <c r="CF10" s="569">
        <v>1200</v>
      </c>
      <c r="CG10" s="570">
        <f>CF10</f>
        <v>1200</v>
      </c>
      <c r="CH10" s="570">
        <f t="shared" ref="CH10" si="199">CG10</f>
        <v>1200</v>
      </c>
      <c r="CI10" s="570">
        <f t="shared" ref="CI10" si="200">CH10</f>
        <v>1200</v>
      </c>
      <c r="CJ10" s="570">
        <f t="shared" ref="CJ10" si="201">CI10</f>
        <v>1200</v>
      </c>
      <c r="CK10" s="570">
        <f t="shared" ref="CK10" si="202">CJ10</f>
        <v>1200</v>
      </c>
      <c r="CL10" s="570">
        <f t="shared" ref="CL10" si="203">CK10</f>
        <v>1200</v>
      </c>
      <c r="CM10" s="570">
        <f t="shared" ref="CM10" si="204">CL10</f>
        <v>1200</v>
      </c>
      <c r="CN10" s="570">
        <f t="shared" ref="CN10" si="205">CM10</f>
        <v>1200</v>
      </c>
      <c r="CO10" s="570">
        <f t="shared" ref="CO10" si="206">CN10</f>
        <v>1200</v>
      </c>
      <c r="CP10" s="570">
        <f t="shared" ref="CP10" si="207">CO10</f>
        <v>1200</v>
      </c>
      <c r="CQ10" s="571">
        <f t="shared" ref="CQ10" si="208">CP10</f>
        <v>1200</v>
      </c>
      <c r="CR10" s="463">
        <f t="shared" ref="CR10" si="209">CQ10+CP10+CO10+CN10+CM10+CL10+CK10+CJ10+CI10+CH10+CG10+CF10</f>
        <v>14400</v>
      </c>
    </row>
    <row r="11" spans="1:96" ht="16">
      <c r="A11" s="663" t="s">
        <v>15</v>
      </c>
      <c r="B11" s="663"/>
      <c r="C11" s="663"/>
      <c r="D11" s="663"/>
      <c r="E11" s="663"/>
      <c r="F11" s="664">
        <f>SUM(F6:F10)</f>
        <v>0</v>
      </c>
      <c r="G11" s="665">
        <f t="shared" ref="G11:Q11" si="210">SUM(G6:G10)</f>
        <v>0</v>
      </c>
      <c r="H11" s="665">
        <f t="shared" si="210"/>
        <v>0</v>
      </c>
      <c r="I11" s="665">
        <f t="shared" si="210"/>
        <v>0</v>
      </c>
      <c r="J11" s="665">
        <f t="shared" si="210"/>
        <v>0</v>
      </c>
      <c r="K11" s="665">
        <f t="shared" si="210"/>
        <v>0</v>
      </c>
      <c r="L11" s="665">
        <f t="shared" si="210"/>
        <v>0</v>
      </c>
      <c r="M11" s="665">
        <f t="shared" si="210"/>
        <v>0</v>
      </c>
      <c r="N11" s="665">
        <f t="shared" si="210"/>
        <v>0</v>
      </c>
      <c r="O11" s="665">
        <f t="shared" si="210"/>
        <v>0</v>
      </c>
      <c r="P11" s="665">
        <f t="shared" si="210"/>
        <v>0</v>
      </c>
      <c r="Q11" s="666">
        <f t="shared" si="210"/>
        <v>0</v>
      </c>
      <c r="R11" s="667">
        <f>SUM(F11:Q11)</f>
        <v>0</v>
      </c>
      <c r="S11" s="664">
        <f>SUM(S6:S10)</f>
        <v>0</v>
      </c>
      <c r="T11" s="665">
        <f t="shared" ref="T11:AD11" si="211">SUM(T6:T10)</f>
        <v>0</v>
      </c>
      <c r="U11" s="665">
        <f t="shared" si="211"/>
        <v>0</v>
      </c>
      <c r="V11" s="665">
        <f t="shared" si="211"/>
        <v>0</v>
      </c>
      <c r="W11" s="665">
        <f t="shared" si="211"/>
        <v>0</v>
      </c>
      <c r="X11" s="665">
        <f t="shared" si="211"/>
        <v>450</v>
      </c>
      <c r="Y11" s="665">
        <f t="shared" si="211"/>
        <v>450</v>
      </c>
      <c r="Z11" s="665">
        <f t="shared" si="211"/>
        <v>450</v>
      </c>
      <c r="AA11" s="665">
        <f t="shared" si="211"/>
        <v>450</v>
      </c>
      <c r="AB11" s="665">
        <f t="shared" si="211"/>
        <v>450</v>
      </c>
      <c r="AC11" s="665">
        <f t="shared" si="211"/>
        <v>0</v>
      </c>
      <c r="AD11" s="666">
        <f t="shared" si="211"/>
        <v>0</v>
      </c>
      <c r="AE11" s="667">
        <f>SUM(S11:AD11)</f>
        <v>2250</v>
      </c>
      <c r="AF11" s="664">
        <f>SUM(AF6:AF10)</f>
        <v>865</v>
      </c>
      <c r="AG11" s="665">
        <f t="shared" ref="AG11:AQ11" si="212">SUM(AG6:AG10)</f>
        <v>865</v>
      </c>
      <c r="AH11" s="665">
        <f t="shared" si="212"/>
        <v>915</v>
      </c>
      <c r="AI11" s="665">
        <f t="shared" si="212"/>
        <v>915</v>
      </c>
      <c r="AJ11" s="665">
        <f t="shared" si="212"/>
        <v>1300</v>
      </c>
      <c r="AK11" s="665">
        <f t="shared" si="212"/>
        <v>1300</v>
      </c>
      <c r="AL11" s="665">
        <f t="shared" si="212"/>
        <v>1300</v>
      </c>
      <c r="AM11" s="665">
        <f t="shared" si="212"/>
        <v>1300</v>
      </c>
      <c r="AN11" s="665">
        <f t="shared" si="212"/>
        <v>1300</v>
      </c>
      <c r="AO11" s="665">
        <f t="shared" si="212"/>
        <v>1300</v>
      </c>
      <c r="AP11" s="665">
        <f t="shared" si="212"/>
        <v>1300</v>
      </c>
      <c r="AQ11" s="666">
        <f t="shared" si="212"/>
        <v>1300</v>
      </c>
      <c r="AR11" s="667">
        <f>SUM(AF11:AQ11)</f>
        <v>13960</v>
      </c>
      <c r="AS11" s="664">
        <f>SUM(AS6:AS10)</f>
        <v>1700</v>
      </c>
      <c r="AT11" s="665">
        <f t="shared" ref="AT11:BD11" si="213">SUM(AT6:AT10)</f>
        <v>1700</v>
      </c>
      <c r="AU11" s="665">
        <f t="shared" si="213"/>
        <v>1700</v>
      </c>
      <c r="AV11" s="665">
        <f t="shared" si="213"/>
        <v>1700</v>
      </c>
      <c r="AW11" s="665">
        <f t="shared" si="213"/>
        <v>1700</v>
      </c>
      <c r="AX11" s="665">
        <f t="shared" si="213"/>
        <v>1700</v>
      </c>
      <c r="AY11" s="665">
        <f t="shared" si="213"/>
        <v>1950</v>
      </c>
      <c r="AZ11" s="665">
        <f t="shared" si="213"/>
        <v>1950</v>
      </c>
      <c r="BA11" s="665">
        <f t="shared" si="213"/>
        <v>1950</v>
      </c>
      <c r="BB11" s="665">
        <f t="shared" si="213"/>
        <v>1950</v>
      </c>
      <c r="BC11" s="665">
        <f t="shared" si="213"/>
        <v>1950</v>
      </c>
      <c r="BD11" s="666">
        <f t="shared" si="213"/>
        <v>1950</v>
      </c>
      <c r="BE11" s="667">
        <f>SUM(AS11:BD11)</f>
        <v>21900</v>
      </c>
      <c r="BF11" s="664">
        <f>SUM(BF6:BF10)</f>
        <v>4100</v>
      </c>
      <c r="BG11" s="665">
        <f t="shared" ref="BG11:BQ11" si="214">SUM(BG6:BG10)</f>
        <v>4100</v>
      </c>
      <c r="BH11" s="665">
        <f t="shared" si="214"/>
        <v>4100</v>
      </c>
      <c r="BI11" s="665">
        <f t="shared" si="214"/>
        <v>4100</v>
      </c>
      <c r="BJ11" s="665">
        <f t="shared" si="214"/>
        <v>4100</v>
      </c>
      <c r="BK11" s="665">
        <f t="shared" si="214"/>
        <v>4100</v>
      </c>
      <c r="BL11" s="665">
        <f t="shared" si="214"/>
        <v>4100</v>
      </c>
      <c r="BM11" s="665">
        <f t="shared" si="214"/>
        <v>4100</v>
      </c>
      <c r="BN11" s="665">
        <f t="shared" si="214"/>
        <v>4100</v>
      </c>
      <c r="BO11" s="665">
        <f t="shared" si="214"/>
        <v>4100</v>
      </c>
      <c r="BP11" s="665">
        <f t="shared" si="214"/>
        <v>4100</v>
      </c>
      <c r="BQ11" s="666">
        <f t="shared" si="214"/>
        <v>4100</v>
      </c>
      <c r="BR11" s="667">
        <f>SUM(BF11:BQ11)</f>
        <v>49200</v>
      </c>
      <c r="BS11" s="664">
        <f>SUM(BS6:BS10)</f>
        <v>6000</v>
      </c>
      <c r="BT11" s="665">
        <f t="shared" ref="BT11:CD11" si="215">SUM(BT6:BT10)</f>
        <v>6000</v>
      </c>
      <c r="BU11" s="665">
        <f t="shared" si="215"/>
        <v>6000</v>
      </c>
      <c r="BV11" s="665">
        <f t="shared" si="215"/>
        <v>6000</v>
      </c>
      <c r="BW11" s="665">
        <f t="shared" si="215"/>
        <v>6000</v>
      </c>
      <c r="BX11" s="665">
        <f t="shared" si="215"/>
        <v>6000</v>
      </c>
      <c r="BY11" s="665">
        <f t="shared" si="215"/>
        <v>6000</v>
      </c>
      <c r="BZ11" s="665">
        <f t="shared" si="215"/>
        <v>6000</v>
      </c>
      <c r="CA11" s="665">
        <f t="shared" si="215"/>
        <v>6000</v>
      </c>
      <c r="CB11" s="665">
        <f t="shared" si="215"/>
        <v>6000</v>
      </c>
      <c r="CC11" s="665">
        <f t="shared" si="215"/>
        <v>6000</v>
      </c>
      <c r="CD11" s="666">
        <f t="shared" si="215"/>
        <v>6000</v>
      </c>
      <c r="CE11" s="667">
        <f>SUM(BS11:CD11)</f>
        <v>72000</v>
      </c>
      <c r="CF11" s="664">
        <f>SUM(CF6:CF10)</f>
        <v>8300</v>
      </c>
      <c r="CG11" s="665">
        <f t="shared" ref="CG11:CQ11" si="216">SUM(CG6:CG10)</f>
        <v>8300</v>
      </c>
      <c r="CH11" s="665">
        <f t="shared" si="216"/>
        <v>8300</v>
      </c>
      <c r="CI11" s="665">
        <f t="shared" si="216"/>
        <v>8300</v>
      </c>
      <c r="CJ11" s="665">
        <f t="shared" si="216"/>
        <v>8300</v>
      </c>
      <c r="CK11" s="665">
        <f t="shared" si="216"/>
        <v>8300</v>
      </c>
      <c r="CL11" s="665">
        <f t="shared" si="216"/>
        <v>8300</v>
      </c>
      <c r="CM11" s="665">
        <f t="shared" si="216"/>
        <v>8300</v>
      </c>
      <c r="CN11" s="665">
        <f t="shared" si="216"/>
        <v>8300</v>
      </c>
      <c r="CO11" s="665">
        <f t="shared" si="216"/>
        <v>8300</v>
      </c>
      <c r="CP11" s="665">
        <f t="shared" si="216"/>
        <v>8300</v>
      </c>
      <c r="CQ11" s="666">
        <f t="shared" si="216"/>
        <v>8300</v>
      </c>
      <c r="CR11" s="667">
        <f>SUM(CF11:CQ11)</f>
        <v>99600</v>
      </c>
    </row>
    <row r="12" spans="1:96" ht="15" customHeight="1">
      <c r="F12" s="575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576"/>
      <c r="R12" s="468"/>
      <c r="S12" s="575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576"/>
      <c r="AE12" s="468"/>
      <c r="AF12" s="575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576"/>
      <c r="AR12" s="468"/>
      <c r="AS12" s="575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576"/>
      <c r="BE12" s="468"/>
      <c r="BF12" s="575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576"/>
      <c r="BR12" s="468"/>
      <c r="BS12" s="575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576"/>
      <c r="CE12" s="468"/>
      <c r="CF12" s="575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576"/>
      <c r="CR12" s="468"/>
    </row>
    <row r="13" spans="1:96" ht="19">
      <c r="A13" s="17" t="s">
        <v>46</v>
      </c>
      <c r="B13" s="17"/>
      <c r="C13" s="17"/>
      <c r="D13" s="17"/>
      <c r="E13" s="17"/>
      <c r="F13" s="434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435"/>
      <c r="R13" s="436"/>
      <c r="S13" s="434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435"/>
      <c r="AE13" s="436"/>
      <c r="AF13" s="434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435"/>
      <c r="AR13" s="436"/>
      <c r="AS13" s="434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435"/>
      <c r="BE13" s="436"/>
      <c r="BF13" s="434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435"/>
      <c r="BR13" s="436"/>
      <c r="BS13" s="434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435"/>
      <c r="CE13" s="436"/>
      <c r="CF13" s="434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435"/>
      <c r="CR13" s="436"/>
    </row>
    <row r="14" spans="1:96" ht="16">
      <c r="A14" s="538" t="s">
        <v>208</v>
      </c>
      <c r="B14" s="258"/>
      <c r="C14" s="258"/>
      <c r="D14" s="258"/>
      <c r="E14" s="258"/>
      <c r="F14" s="569">
        <v>0</v>
      </c>
      <c r="G14" s="570">
        <v>0</v>
      </c>
      <c r="H14" s="570">
        <v>0</v>
      </c>
      <c r="I14" s="570">
        <v>0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70">
        <v>0</v>
      </c>
      <c r="P14" s="570">
        <v>0</v>
      </c>
      <c r="Q14" s="571">
        <v>0</v>
      </c>
      <c r="R14" s="463">
        <f>Q14+P14+O14+N14+M14+L14+K14+J14+I14+H14+G14+F14</f>
        <v>0</v>
      </c>
      <c r="S14" s="569">
        <v>0</v>
      </c>
      <c r="T14" s="570">
        <v>0</v>
      </c>
      <c r="U14" s="570">
        <v>0</v>
      </c>
      <c r="V14" s="570">
        <v>0</v>
      </c>
      <c r="W14" s="570">
        <v>0</v>
      </c>
      <c r="X14" s="570">
        <v>0</v>
      </c>
      <c r="Y14" s="570">
        <v>0</v>
      </c>
      <c r="Z14" s="570">
        <v>0</v>
      </c>
      <c r="AA14" s="570">
        <v>1000</v>
      </c>
      <c r="AB14" s="570">
        <v>0</v>
      </c>
      <c r="AC14" s="570">
        <v>0</v>
      </c>
      <c r="AD14" s="571">
        <v>0</v>
      </c>
      <c r="AE14" s="463">
        <f>AD14+AC14+AB14+AA14+Z14+Y14+X14+W14+V14+U14+T14+S14</f>
        <v>1000</v>
      </c>
      <c r="AF14" s="569">
        <v>0</v>
      </c>
      <c r="AG14" s="570">
        <v>0</v>
      </c>
      <c r="AH14" s="570">
        <v>0</v>
      </c>
      <c r="AI14" s="570">
        <v>0</v>
      </c>
      <c r="AJ14" s="570">
        <v>0</v>
      </c>
      <c r="AK14" s="570">
        <v>0</v>
      </c>
      <c r="AL14" s="570">
        <v>0</v>
      </c>
      <c r="AM14" s="570">
        <v>0</v>
      </c>
      <c r="AN14" s="570">
        <v>4000</v>
      </c>
      <c r="AO14" s="570">
        <v>0</v>
      </c>
      <c r="AP14" s="570">
        <v>0</v>
      </c>
      <c r="AQ14" s="571">
        <v>0</v>
      </c>
      <c r="AR14" s="463">
        <f>AQ14+AP14+AO14+AN14+AM14+AL14+AK14+AJ14+AI14+AH14+AG14+AF14</f>
        <v>4000</v>
      </c>
      <c r="AS14" s="569">
        <v>0</v>
      </c>
      <c r="AT14" s="570">
        <v>0</v>
      </c>
      <c r="AU14" s="570">
        <v>0</v>
      </c>
      <c r="AV14" s="570">
        <v>0</v>
      </c>
      <c r="AW14" s="570">
        <v>0</v>
      </c>
      <c r="AX14" s="570">
        <v>0</v>
      </c>
      <c r="AY14" s="570">
        <v>0</v>
      </c>
      <c r="AZ14" s="570">
        <v>0</v>
      </c>
      <c r="BA14" s="570">
        <v>15000</v>
      </c>
      <c r="BB14" s="570">
        <v>0</v>
      </c>
      <c r="BC14" s="570">
        <v>0</v>
      </c>
      <c r="BD14" s="571">
        <v>0</v>
      </c>
      <c r="BE14" s="463">
        <f>BD14+BC14+BB14+BA14+AZ14+AY14+AX14+AW14+AV14+AU14+AT14+AS14</f>
        <v>15000</v>
      </c>
      <c r="BF14" s="569">
        <v>0</v>
      </c>
      <c r="BG14" s="570">
        <v>0</v>
      </c>
      <c r="BH14" s="570">
        <v>6000</v>
      </c>
      <c r="BI14" s="570">
        <v>0</v>
      </c>
      <c r="BJ14" s="570">
        <v>0</v>
      </c>
      <c r="BK14" s="570">
        <v>0</v>
      </c>
      <c r="BL14" s="570">
        <v>0</v>
      </c>
      <c r="BM14" s="570">
        <v>0</v>
      </c>
      <c r="BN14" s="570">
        <v>15000</v>
      </c>
      <c r="BO14" s="570">
        <v>0</v>
      </c>
      <c r="BP14" s="570">
        <v>0</v>
      </c>
      <c r="BQ14" s="571">
        <v>0</v>
      </c>
      <c r="BR14" s="463">
        <f>BQ14+BP14+BO14+BN14+BM14+BL14+BK14+BJ14+BI14+BH14+BG14+BF14</f>
        <v>21000</v>
      </c>
      <c r="BS14" s="569">
        <v>0</v>
      </c>
      <c r="BT14" s="570">
        <v>0</v>
      </c>
      <c r="BU14" s="570">
        <v>0</v>
      </c>
      <c r="BV14" s="570">
        <v>10000</v>
      </c>
      <c r="BW14" s="570">
        <v>0</v>
      </c>
      <c r="BX14" s="570">
        <v>0</v>
      </c>
      <c r="BY14" s="570">
        <v>0</v>
      </c>
      <c r="BZ14" s="570">
        <v>0</v>
      </c>
      <c r="CA14" s="570">
        <v>22000</v>
      </c>
      <c r="CB14" s="570">
        <v>0</v>
      </c>
      <c r="CC14" s="570">
        <v>0</v>
      </c>
      <c r="CD14" s="571">
        <v>0</v>
      </c>
      <c r="CE14" s="463">
        <f>CD14+CC14+CB14+CA14+BZ14+BY14+BX14+BW14+BV14+BU14+BT14+BS14</f>
        <v>32000</v>
      </c>
      <c r="CF14" s="569">
        <v>0</v>
      </c>
      <c r="CG14" s="570">
        <v>0</v>
      </c>
      <c r="CH14" s="570">
        <v>10000</v>
      </c>
      <c r="CI14" s="570">
        <v>0</v>
      </c>
      <c r="CJ14" s="570">
        <v>0</v>
      </c>
      <c r="CK14" s="570">
        <v>0</v>
      </c>
      <c r="CL14" s="570">
        <v>0</v>
      </c>
      <c r="CM14" s="570">
        <v>0</v>
      </c>
      <c r="CN14" s="570">
        <v>30000</v>
      </c>
      <c r="CO14" s="570">
        <v>0</v>
      </c>
      <c r="CP14" s="570">
        <v>0</v>
      </c>
      <c r="CQ14" s="571">
        <v>0</v>
      </c>
      <c r="CR14" s="463">
        <f>CQ14+CP14+CO14+CN14+CM14+CL14+CK14+CJ14+CI14+CH14+CG14+CF14</f>
        <v>40000</v>
      </c>
    </row>
    <row r="15" spans="1:96" s="219" customFormat="1" ht="16">
      <c r="A15" s="537" t="s">
        <v>207</v>
      </c>
      <c r="B15" s="257"/>
      <c r="C15" s="257"/>
      <c r="D15" s="257"/>
      <c r="E15" s="257"/>
      <c r="F15" s="577">
        <v>0</v>
      </c>
      <c r="G15" s="469">
        <v>0</v>
      </c>
      <c r="H15" s="469">
        <v>0</v>
      </c>
      <c r="I15" s="469">
        <v>0</v>
      </c>
      <c r="J15" s="469">
        <v>0</v>
      </c>
      <c r="K15" s="469">
        <v>0</v>
      </c>
      <c r="L15" s="469">
        <v>0</v>
      </c>
      <c r="M15" s="469">
        <v>0</v>
      </c>
      <c r="N15" s="469">
        <v>0</v>
      </c>
      <c r="O15" s="469">
        <v>0</v>
      </c>
      <c r="P15" s="469">
        <v>0</v>
      </c>
      <c r="Q15" s="578">
        <v>0</v>
      </c>
      <c r="R15" s="470">
        <f>Q15+P15+O15+N15+M15+L15+K15+J15+I15+H15+G15+F15</f>
        <v>0</v>
      </c>
      <c r="S15" s="577">
        <v>0</v>
      </c>
      <c r="T15" s="469">
        <v>0</v>
      </c>
      <c r="U15" s="469">
        <v>0</v>
      </c>
      <c r="V15" s="469">
        <v>0</v>
      </c>
      <c r="W15" s="469">
        <v>0</v>
      </c>
      <c r="X15" s="469">
        <v>0</v>
      </c>
      <c r="Y15" s="469">
        <f>233+47.98</f>
        <v>280.98</v>
      </c>
      <c r="Z15" s="469">
        <v>33</v>
      </c>
      <c r="AA15" s="469">
        <v>33</v>
      </c>
      <c r="AB15" s="469">
        <v>33</v>
      </c>
      <c r="AC15" s="469">
        <v>33</v>
      </c>
      <c r="AD15" s="578">
        <v>0</v>
      </c>
      <c r="AE15" s="470">
        <f>AD15+AC15+AB15+AA15+Z15+Y15+X15+W15+V15+U15+T15+S15</f>
        <v>412.98</v>
      </c>
      <c r="AF15" s="577">
        <v>0</v>
      </c>
      <c r="AG15" s="469">
        <v>33</v>
      </c>
      <c r="AH15" s="469">
        <v>0</v>
      </c>
      <c r="AI15" s="469">
        <v>33</v>
      </c>
      <c r="AJ15" s="469">
        <v>0</v>
      </c>
      <c r="AK15" s="469">
        <v>33</v>
      </c>
      <c r="AL15" s="469">
        <v>500</v>
      </c>
      <c r="AM15" s="469">
        <v>300</v>
      </c>
      <c r="AN15" s="469">
        <v>220</v>
      </c>
      <c r="AO15" s="469">
        <v>220</v>
      </c>
      <c r="AP15" s="469">
        <v>150</v>
      </c>
      <c r="AQ15" s="578">
        <v>100</v>
      </c>
      <c r="AR15" s="470">
        <f>AQ15+AP15+AO15+AN15+AM15+AL15+AK15+AJ15+AI15+AH15+AG15+AF15</f>
        <v>1589</v>
      </c>
      <c r="AS15" s="577">
        <v>800</v>
      </c>
      <c r="AT15" s="469">
        <v>800</v>
      </c>
      <c r="AU15" s="469">
        <v>800</v>
      </c>
      <c r="AV15" s="469">
        <v>800</v>
      </c>
      <c r="AW15" s="469">
        <v>800</v>
      </c>
      <c r="AX15" s="469">
        <v>800</v>
      </c>
      <c r="AY15" s="469">
        <v>800</v>
      </c>
      <c r="AZ15" s="469">
        <v>800</v>
      </c>
      <c r="BA15" s="469">
        <v>800</v>
      </c>
      <c r="BB15" s="469">
        <v>800</v>
      </c>
      <c r="BC15" s="469">
        <v>800</v>
      </c>
      <c r="BD15" s="578">
        <v>800</v>
      </c>
      <c r="BE15" s="470">
        <f>BD15+BC15+BB15+BA15+AZ15+AY15+AX15+AW15+AV15+AU15+AT15+AS15</f>
        <v>9600</v>
      </c>
      <c r="BF15" s="577">
        <v>950</v>
      </c>
      <c r="BG15" s="469">
        <v>950</v>
      </c>
      <c r="BH15" s="469">
        <v>950</v>
      </c>
      <c r="BI15" s="469">
        <v>950</v>
      </c>
      <c r="BJ15" s="469">
        <v>950</v>
      </c>
      <c r="BK15" s="469">
        <v>950</v>
      </c>
      <c r="BL15" s="469">
        <v>950</v>
      </c>
      <c r="BM15" s="469">
        <v>950</v>
      </c>
      <c r="BN15" s="469">
        <v>5000</v>
      </c>
      <c r="BO15" s="469">
        <v>950</v>
      </c>
      <c r="BP15" s="469">
        <v>950</v>
      </c>
      <c r="BQ15" s="578">
        <v>950</v>
      </c>
      <c r="BR15" s="470">
        <f>BQ15+BP15+BO15+BN15+BM15+BL15+BK15+BJ15+BI15+BH15+BG15+BF15</f>
        <v>15450</v>
      </c>
      <c r="BS15" s="577">
        <v>1100</v>
      </c>
      <c r="BT15" s="469">
        <v>1100</v>
      </c>
      <c r="BU15" s="469">
        <v>1100</v>
      </c>
      <c r="BV15" s="469">
        <v>1100</v>
      </c>
      <c r="BW15" s="469">
        <v>1100</v>
      </c>
      <c r="BX15" s="469">
        <v>1100</v>
      </c>
      <c r="BY15" s="469">
        <v>1100</v>
      </c>
      <c r="BZ15" s="469">
        <v>1100</v>
      </c>
      <c r="CA15" s="469">
        <v>1100</v>
      </c>
      <c r="CB15" s="469">
        <v>1100</v>
      </c>
      <c r="CC15" s="469">
        <v>1100</v>
      </c>
      <c r="CD15" s="578">
        <v>1100</v>
      </c>
      <c r="CE15" s="470">
        <f>CD15+CC15+CB15+CA15+BZ15+BY15+BX15+BW15+BV15+BU15+BT15+BS15</f>
        <v>13200</v>
      </c>
      <c r="CF15" s="577">
        <v>1400</v>
      </c>
      <c r="CG15" s="469">
        <v>1400</v>
      </c>
      <c r="CH15" s="469">
        <v>1400</v>
      </c>
      <c r="CI15" s="469">
        <v>1400</v>
      </c>
      <c r="CJ15" s="469">
        <v>1400</v>
      </c>
      <c r="CK15" s="469">
        <v>1400</v>
      </c>
      <c r="CL15" s="469">
        <v>1400</v>
      </c>
      <c r="CM15" s="469">
        <v>1400</v>
      </c>
      <c r="CN15" s="469">
        <v>1400</v>
      </c>
      <c r="CO15" s="469">
        <v>1400</v>
      </c>
      <c r="CP15" s="469">
        <v>1400</v>
      </c>
      <c r="CQ15" s="578">
        <v>1400</v>
      </c>
      <c r="CR15" s="470">
        <f>CQ15+CP15+CO15+CN15+CM15+CL15+CK15+CJ15+CI15+CH15+CG15+CF15</f>
        <v>16800</v>
      </c>
    </row>
    <row r="16" spans="1:96" ht="16">
      <c r="A16" s="536" t="s">
        <v>213</v>
      </c>
      <c r="B16" s="258"/>
      <c r="C16" s="258"/>
      <c r="D16" s="258"/>
      <c r="E16" s="258"/>
      <c r="F16" s="579">
        <v>0</v>
      </c>
      <c r="G16" s="580">
        <v>0</v>
      </c>
      <c r="H16" s="580">
        <v>0</v>
      </c>
      <c r="I16" s="580">
        <v>0</v>
      </c>
      <c r="J16" s="580">
        <v>0</v>
      </c>
      <c r="K16" s="580">
        <v>0</v>
      </c>
      <c r="L16" s="580">
        <v>0</v>
      </c>
      <c r="M16" s="580">
        <v>0</v>
      </c>
      <c r="N16" s="580">
        <v>0</v>
      </c>
      <c r="O16" s="580">
        <v>0</v>
      </c>
      <c r="P16" s="580">
        <v>0</v>
      </c>
      <c r="Q16" s="581">
        <v>0</v>
      </c>
      <c r="R16" s="471">
        <f>Q16+P16+O16+N16+M16+L16+K16+J16+I16+H16+G16+F16</f>
        <v>0</v>
      </c>
      <c r="S16" s="579">
        <v>0</v>
      </c>
      <c r="T16" s="580">
        <v>0</v>
      </c>
      <c r="U16" s="580">
        <v>0</v>
      </c>
      <c r="V16" s="580">
        <v>0</v>
      </c>
      <c r="W16" s="580">
        <v>0</v>
      </c>
      <c r="X16" s="580">
        <v>0</v>
      </c>
      <c r="Y16" s="580">
        <v>0</v>
      </c>
      <c r="Z16" s="580">
        <v>0</v>
      </c>
      <c r="AA16" s="580">
        <v>0</v>
      </c>
      <c r="AB16" s="580">
        <v>0</v>
      </c>
      <c r="AC16" s="580">
        <v>0</v>
      </c>
      <c r="AD16" s="581">
        <v>0</v>
      </c>
      <c r="AE16" s="471">
        <f>AD16+AC16+AB16+AA16+Z16+Y16+X16+W16+V16+U16+T16+S16</f>
        <v>0</v>
      </c>
      <c r="AF16" s="579">
        <v>0</v>
      </c>
      <c r="AG16" s="580">
        <v>0</v>
      </c>
      <c r="AH16" s="580">
        <v>0</v>
      </c>
      <c r="AI16" s="580">
        <v>0</v>
      </c>
      <c r="AJ16" s="580">
        <v>500</v>
      </c>
      <c r="AK16" s="580">
        <v>500</v>
      </c>
      <c r="AL16" s="580">
        <v>500</v>
      </c>
      <c r="AM16" s="580">
        <v>5000</v>
      </c>
      <c r="AN16" s="580">
        <v>500</v>
      </c>
      <c r="AO16" s="580">
        <v>500</v>
      </c>
      <c r="AP16" s="580">
        <v>500</v>
      </c>
      <c r="AQ16" s="581">
        <v>500</v>
      </c>
      <c r="AR16" s="471">
        <f>AQ16+AP16+AO16+AN16+AM16+AL16+AK16+AJ16+AI16+AH16+AG16+AF16</f>
        <v>8500</v>
      </c>
      <c r="AS16" s="579">
        <v>600</v>
      </c>
      <c r="AT16" s="580">
        <v>600</v>
      </c>
      <c r="AU16" s="580">
        <v>600</v>
      </c>
      <c r="AV16" s="580">
        <v>600</v>
      </c>
      <c r="AW16" s="580">
        <v>5000</v>
      </c>
      <c r="AX16" s="580">
        <v>600</v>
      </c>
      <c r="AY16" s="580">
        <v>600</v>
      </c>
      <c r="AZ16" s="580">
        <v>600</v>
      </c>
      <c r="BA16" s="580">
        <v>600</v>
      </c>
      <c r="BB16" s="580">
        <v>600</v>
      </c>
      <c r="BC16" s="580">
        <v>600</v>
      </c>
      <c r="BD16" s="581">
        <v>600</v>
      </c>
      <c r="BE16" s="471">
        <f>BD16+BC16+BB16+BA16+AZ16+AY16+AX16+AW16+AV16+AU16+AT16+AS16</f>
        <v>11600</v>
      </c>
      <c r="BF16" s="579">
        <v>800</v>
      </c>
      <c r="BG16" s="580">
        <v>800</v>
      </c>
      <c r="BH16" s="580">
        <v>800</v>
      </c>
      <c r="BI16" s="580">
        <v>8000</v>
      </c>
      <c r="BJ16" s="580">
        <v>800</v>
      </c>
      <c r="BK16" s="580">
        <v>800</v>
      </c>
      <c r="BL16" s="580">
        <v>800</v>
      </c>
      <c r="BM16" s="580">
        <v>800</v>
      </c>
      <c r="BN16" s="580">
        <v>800</v>
      </c>
      <c r="BO16" s="580">
        <v>800</v>
      </c>
      <c r="BP16" s="580">
        <v>800</v>
      </c>
      <c r="BQ16" s="581">
        <v>800</v>
      </c>
      <c r="BR16" s="471">
        <f>BQ16+BP16+BO16+BN16+BM16+BL16+BK16+BJ16+BI16+BH16+BG16+BF16</f>
        <v>16800</v>
      </c>
      <c r="BS16" s="579">
        <v>1000</v>
      </c>
      <c r="BT16" s="580">
        <v>1000</v>
      </c>
      <c r="BU16" s="580">
        <v>1000</v>
      </c>
      <c r="BV16" s="580">
        <v>1000</v>
      </c>
      <c r="BW16" s="580">
        <v>1000</v>
      </c>
      <c r="BX16" s="580">
        <v>10000</v>
      </c>
      <c r="BY16" s="580">
        <v>1000</v>
      </c>
      <c r="BZ16" s="580">
        <v>250</v>
      </c>
      <c r="CA16" s="580">
        <v>1000</v>
      </c>
      <c r="CB16" s="580">
        <v>1000</v>
      </c>
      <c r="CC16" s="580">
        <v>1000</v>
      </c>
      <c r="CD16" s="581">
        <v>1000</v>
      </c>
      <c r="CE16" s="471">
        <f>CD16+CC16+CB16+CA16+BZ16+BY16+BX16+BW16+BV16+BU16+BT16+BS16</f>
        <v>20250</v>
      </c>
      <c r="CF16" s="579">
        <v>1500</v>
      </c>
      <c r="CG16" s="580">
        <v>1500</v>
      </c>
      <c r="CH16" s="580">
        <v>1500</v>
      </c>
      <c r="CI16" s="580">
        <v>1500</v>
      </c>
      <c r="CJ16" s="580">
        <v>10000</v>
      </c>
      <c r="CK16" s="580">
        <v>1500</v>
      </c>
      <c r="CL16" s="580">
        <v>1500</v>
      </c>
      <c r="CM16" s="580">
        <v>1500</v>
      </c>
      <c r="CN16" s="580">
        <v>1500</v>
      </c>
      <c r="CO16" s="580">
        <v>1500</v>
      </c>
      <c r="CP16" s="580">
        <v>1500</v>
      </c>
      <c r="CQ16" s="581">
        <v>1500</v>
      </c>
      <c r="CR16" s="471">
        <f>CQ16+CP16+CO16+CN16+CM16+CL16+CK16+CJ16+CI16+CH16+CG16+CF16</f>
        <v>26500</v>
      </c>
    </row>
    <row r="17" spans="1:97" s="219" customFormat="1" ht="16">
      <c r="A17" s="257" t="s">
        <v>32</v>
      </c>
      <c r="B17" s="257"/>
      <c r="C17" s="257"/>
      <c r="D17" s="257"/>
      <c r="E17" s="257"/>
      <c r="F17" s="577">
        <v>0</v>
      </c>
      <c r="G17" s="469">
        <v>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  <c r="N17" s="469">
        <v>0</v>
      </c>
      <c r="O17" s="469">
        <v>0</v>
      </c>
      <c r="P17" s="469">
        <v>0</v>
      </c>
      <c r="Q17" s="578">
        <v>0</v>
      </c>
      <c r="R17" s="470">
        <f>Q17+P17+O17+N17+M17+L17+K17+J17+I17+H17+G17+F17</f>
        <v>0</v>
      </c>
      <c r="S17" s="577">
        <v>0</v>
      </c>
      <c r="T17" s="469">
        <v>0</v>
      </c>
      <c r="U17" s="469">
        <v>0</v>
      </c>
      <c r="V17" s="469">
        <v>0</v>
      </c>
      <c r="W17" s="469">
        <v>0</v>
      </c>
      <c r="X17" s="469">
        <v>0</v>
      </c>
      <c r="Y17" s="469">
        <f>233+47.98</f>
        <v>280.98</v>
      </c>
      <c r="Z17" s="469">
        <v>33</v>
      </c>
      <c r="AA17" s="469">
        <v>33</v>
      </c>
      <c r="AB17" s="469">
        <v>33</v>
      </c>
      <c r="AC17" s="469">
        <v>33</v>
      </c>
      <c r="AD17" s="578">
        <v>0</v>
      </c>
      <c r="AE17" s="470">
        <f>AD17+AC17+AB17+AA17+Z17+Y17+X17+W17+V17+U17+T17+S17</f>
        <v>412.98</v>
      </c>
      <c r="AF17" s="577">
        <v>0</v>
      </c>
      <c r="AG17" s="469">
        <v>33</v>
      </c>
      <c r="AH17" s="469">
        <v>0</v>
      </c>
      <c r="AI17" s="469">
        <v>33</v>
      </c>
      <c r="AJ17" s="469">
        <v>0</v>
      </c>
      <c r="AK17" s="469">
        <v>33</v>
      </c>
      <c r="AL17" s="469">
        <v>500</v>
      </c>
      <c r="AM17" s="469">
        <v>300</v>
      </c>
      <c r="AN17" s="469">
        <v>220</v>
      </c>
      <c r="AO17" s="469">
        <v>220</v>
      </c>
      <c r="AP17" s="469">
        <v>150</v>
      </c>
      <c r="AQ17" s="578">
        <v>100</v>
      </c>
      <c r="AR17" s="470">
        <f>AQ17+AP17+AO17+AN17+AM17+AL17+AK17+AJ17+AI17+AH17+AG17+AF17</f>
        <v>1589</v>
      </c>
      <c r="AS17" s="577">
        <v>500</v>
      </c>
      <c r="AT17" s="469">
        <v>500</v>
      </c>
      <c r="AU17" s="469">
        <v>500</v>
      </c>
      <c r="AV17" s="469">
        <v>500</v>
      </c>
      <c r="AW17" s="469">
        <v>500</v>
      </c>
      <c r="AX17" s="469">
        <v>500</v>
      </c>
      <c r="AY17" s="469">
        <v>500</v>
      </c>
      <c r="AZ17" s="469">
        <v>500</v>
      </c>
      <c r="BA17" s="469">
        <v>500</v>
      </c>
      <c r="BB17" s="469">
        <v>500</v>
      </c>
      <c r="BC17" s="469">
        <v>500</v>
      </c>
      <c r="BD17" s="578">
        <v>500</v>
      </c>
      <c r="BE17" s="470">
        <f>BD17+BC17+BB17+BA17+AZ17+AY17+AX17+AW17+AV17+AU17+AT17+AS17</f>
        <v>6000</v>
      </c>
      <c r="BF17" s="577">
        <v>1000</v>
      </c>
      <c r="BG17" s="469">
        <v>1000</v>
      </c>
      <c r="BH17" s="469">
        <v>1000</v>
      </c>
      <c r="BI17" s="469">
        <v>1000</v>
      </c>
      <c r="BJ17" s="469">
        <v>1000</v>
      </c>
      <c r="BK17" s="469">
        <v>1000</v>
      </c>
      <c r="BL17" s="469">
        <v>1000</v>
      </c>
      <c r="BM17" s="469">
        <v>1000</v>
      </c>
      <c r="BN17" s="469">
        <v>1000</v>
      </c>
      <c r="BO17" s="469">
        <v>1000</v>
      </c>
      <c r="BP17" s="469">
        <v>1000</v>
      </c>
      <c r="BQ17" s="578">
        <v>1000</v>
      </c>
      <c r="BR17" s="470">
        <f>BQ17+BP17+BO17+BN17+BM17+BL17+BK17+BJ17+BI17+BH17+BG17+BF17</f>
        <v>12000</v>
      </c>
      <c r="BS17" s="577">
        <v>1250</v>
      </c>
      <c r="BT17" s="469">
        <v>1250</v>
      </c>
      <c r="BU17" s="469">
        <v>1250</v>
      </c>
      <c r="BV17" s="469">
        <v>1250</v>
      </c>
      <c r="BW17" s="469">
        <v>1250</v>
      </c>
      <c r="BX17" s="469">
        <v>1250</v>
      </c>
      <c r="BY17" s="469">
        <v>1250</v>
      </c>
      <c r="BZ17" s="469">
        <v>1250</v>
      </c>
      <c r="CA17" s="469">
        <v>1250</v>
      </c>
      <c r="CB17" s="469">
        <v>1250</v>
      </c>
      <c r="CC17" s="469">
        <v>1250</v>
      </c>
      <c r="CD17" s="578">
        <v>1250</v>
      </c>
      <c r="CE17" s="470">
        <f>CD17+CC17+CB17+CA17+BZ17+BY17+BX17+BW17+BV17+BU17+BT17+BS17</f>
        <v>15000</v>
      </c>
      <c r="CF17" s="577">
        <v>1300</v>
      </c>
      <c r="CG17" s="469">
        <v>1300</v>
      </c>
      <c r="CH17" s="469">
        <v>1300</v>
      </c>
      <c r="CI17" s="469">
        <v>1300</v>
      </c>
      <c r="CJ17" s="469">
        <v>1300</v>
      </c>
      <c r="CK17" s="469">
        <v>1300</v>
      </c>
      <c r="CL17" s="469">
        <v>1300</v>
      </c>
      <c r="CM17" s="469">
        <v>1300</v>
      </c>
      <c r="CN17" s="469">
        <v>1300</v>
      </c>
      <c r="CO17" s="469">
        <v>1300</v>
      </c>
      <c r="CP17" s="469">
        <v>1300</v>
      </c>
      <c r="CQ17" s="578">
        <v>1300</v>
      </c>
      <c r="CR17" s="470">
        <f>CQ17+CP17+CO17+CN17+CM17+CL17+CK17+CJ17+CI17+CH17+CG17+CF17</f>
        <v>15600</v>
      </c>
    </row>
    <row r="18" spans="1:97" ht="16">
      <c r="A18" s="663" t="s">
        <v>15</v>
      </c>
      <c r="B18" s="663"/>
      <c r="C18" s="663"/>
      <c r="D18" s="663"/>
      <c r="E18" s="663"/>
      <c r="F18" s="664">
        <f>SUM(F14:F17)</f>
        <v>0</v>
      </c>
      <c r="G18" s="665">
        <f t="shared" ref="G18:Q18" si="217">SUM(G14:G17)</f>
        <v>0</v>
      </c>
      <c r="H18" s="665">
        <f t="shared" si="217"/>
        <v>0</v>
      </c>
      <c r="I18" s="665">
        <f t="shared" si="217"/>
        <v>0</v>
      </c>
      <c r="J18" s="665">
        <f t="shared" si="217"/>
        <v>0</v>
      </c>
      <c r="K18" s="665">
        <f t="shared" si="217"/>
        <v>0</v>
      </c>
      <c r="L18" s="665">
        <f t="shared" si="217"/>
        <v>0</v>
      </c>
      <c r="M18" s="665">
        <f t="shared" si="217"/>
        <v>0</v>
      </c>
      <c r="N18" s="665">
        <f t="shared" si="217"/>
        <v>0</v>
      </c>
      <c r="O18" s="665">
        <f t="shared" si="217"/>
        <v>0</v>
      </c>
      <c r="P18" s="665">
        <f t="shared" si="217"/>
        <v>0</v>
      </c>
      <c r="Q18" s="666">
        <f t="shared" si="217"/>
        <v>0</v>
      </c>
      <c r="R18" s="667">
        <f>Q18+P18+O18+N18+M18+L18+K18+J18+I18+H18+G18+F18</f>
        <v>0</v>
      </c>
      <c r="S18" s="664">
        <f>SUM(S14:S17)</f>
        <v>0</v>
      </c>
      <c r="T18" s="665">
        <f t="shared" ref="T18:AD18" si="218">SUM(T14:T17)</f>
        <v>0</v>
      </c>
      <c r="U18" s="665">
        <f t="shared" si="218"/>
        <v>0</v>
      </c>
      <c r="V18" s="665">
        <f t="shared" si="218"/>
        <v>0</v>
      </c>
      <c r="W18" s="665">
        <f t="shared" si="218"/>
        <v>0</v>
      </c>
      <c r="X18" s="665">
        <f t="shared" si="218"/>
        <v>0</v>
      </c>
      <c r="Y18" s="665">
        <f t="shared" si="218"/>
        <v>561.96</v>
      </c>
      <c r="Z18" s="665">
        <f t="shared" si="218"/>
        <v>66</v>
      </c>
      <c r="AA18" s="665">
        <f t="shared" si="218"/>
        <v>1066</v>
      </c>
      <c r="AB18" s="665">
        <f t="shared" si="218"/>
        <v>66</v>
      </c>
      <c r="AC18" s="665">
        <f t="shared" si="218"/>
        <v>66</v>
      </c>
      <c r="AD18" s="666">
        <f t="shared" si="218"/>
        <v>0</v>
      </c>
      <c r="AE18" s="667">
        <f>AD18+AC18+AB18+AA18+Z18+Y18+X18+W18+V18+U18+T18+S18</f>
        <v>1825.96</v>
      </c>
      <c r="AF18" s="664">
        <f t="shared" ref="AF18" si="219">SUM(AF14:AF17)</f>
        <v>0</v>
      </c>
      <c r="AG18" s="665">
        <f t="shared" ref="AG18" si="220">SUM(AG14:AG17)</f>
        <v>66</v>
      </c>
      <c r="AH18" s="665">
        <f t="shared" ref="AH18" si="221">SUM(AH14:AH17)</f>
        <v>0</v>
      </c>
      <c r="AI18" s="665">
        <f t="shared" ref="AI18" si="222">SUM(AI14:AI17)</f>
        <v>66</v>
      </c>
      <c r="AJ18" s="665">
        <f t="shared" ref="AJ18" si="223">SUM(AJ14:AJ17)</f>
        <v>500</v>
      </c>
      <c r="AK18" s="665">
        <f t="shared" ref="AK18" si="224">SUM(AK14:AK17)</f>
        <v>566</v>
      </c>
      <c r="AL18" s="665">
        <f t="shared" ref="AL18" si="225">SUM(AL14:AL17)</f>
        <v>1500</v>
      </c>
      <c r="AM18" s="665">
        <f t="shared" ref="AM18" si="226">SUM(AM14:AM17)</f>
        <v>5600</v>
      </c>
      <c r="AN18" s="665">
        <f t="shared" ref="AN18" si="227">SUM(AN14:AN17)</f>
        <v>4940</v>
      </c>
      <c r="AO18" s="665">
        <f t="shared" ref="AO18" si="228">SUM(AO14:AO17)</f>
        <v>940</v>
      </c>
      <c r="AP18" s="665">
        <f t="shared" ref="AP18" si="229">SUM(AP14:AP17)</f>
        <v>800</v>
      </c>
      <c r="AQ18" s="666">
        <f t="shared" ref="AQ18" si="230">SUM(AQ14:AQ17)</f>
        <v>700</v>
      </c>
      <c r="AR18" s="667">
        <f>AQ18+AP18+AO18+AN18+AM18+AL18+AK18+AJ18+AI18+AH18+AG18+AF18</f>
        <v>15678</v>
      </c>
      <c r="AS18" s="664">
        <f t="shared" ref="AS18" si="231">SUM(AS14:AS17)</f>
        <v>1900</v>
      </c>
      <c r="AT18" s="665">
        <f t="shared" ref="AT18" si="232">SUM(AT14:AT17)</f>
        <v>1900</v>
      </c>
      <c r="AU18" s="665">
        <f t="shared" ref="AU18" si="233">SUM(AU14:AU17)</f>
        <v>1900</v>
      </c>
      <c r="AV18" s="665">
        <f t="shared" ref="AV18" si="234">SUM(AV14:AV17)</f>
        <v>1900</v>
      </c>
      <c r="AW18" s="665">
        <f t="shared" ref="AW18" si="235">SUM(AW14:AW17)</f>
        <v>6300</v>
      </c>
      <c r="AX18" s="665">
        <f t="shared" ref="AX18" si="236">SUM(AX14:AX17)</f>
        <v>1900</v>
      </c>
      <c r="AY18" s="665">
        <f t="shared" ref="AY18" si="237">SUM(AY14:AY17)</f>
        <v>1900</v>
      </c>
      <c r="AZ18" s="665">
        <f t="shared" ref="AZ18" si="238">SUM(AZ14:AZ17)</f>
        <v>1900</v>
      </c>
      <c r="BA18" s="665">
        <f t="shared" ref="BA18" si="239">SUM(BA14:BA17)</f>
        <v>16900</v>
      </c>
      <c r="BB18" s="665">
        <f t="shared" ref="BB18" si="240">SUM(BB14:BB17)</f>
        <v>1900</v>
      </c>
      <c r="BC18" s="665">
        <f t="shared" ref="BC18" si="241">SUM(BC14:BC17)</f>
        <v>1900</v>
      </c>
      <c r="BD18" s="666">
        <f t="shared" ref="BD18" si="242">SUM(BD14:BD17)</f>
        <v>1900</v>
      </c>
      <c r="BE18" s="667">
        <f>BD18+BC18+BB18+BA18+AZ18+AY18+AX18+AW18+AV18+AU18+AT18+AS18</f>
        <v>42200</v>
      </c>
      <c r="BF18" s="664">
        <f t="shared" ref="BF18" si="243">SUM(BF14:BF17)</f>
        <v>2750</v>
      </c>
      <c r="BG18" s="665">
        <f t="shared" ref="BG18" si="244">SUM(BG14:BG17)</f>
        <v>2750</v>
      </c>
      <c r="BH18" s="665">
        <f t="shared" ref="BH18" si="245">SUM(BH14:BH17)</f>
        <v>8750</v>
      </c>
      <c r="BI18" s="665">
        <f t="shared" ref="BI18" si="246">SUM(BI14:BI17)</f>
        <v>9950</v>
      </c>
      <c r="BJ18" s="665">
        <f t="shared" ref="BJ18" si="247">SUM(BJ14:BJ17)</f>
        <v>2750</v>
      </c>
      <c r="BK18" s="665">
        <f t="shared" ref="BK18" si="248">SUM(BK14:BK17)</f>
        <v>2750</v>
      </c>
      <c r="BL18" s="665">
        <f t="shared" ref="BL18" si="249">SUM(BL14:BL17)</f>
        <v>2750</v>
      </c>
      <c r="BM18" s="665">
        <f t="shared" ref="BM18" si="250">SUM(BM14:BM17)</f>
        <v>2750</v>
      </c>
      <c r="BN18" s="665">
        <f t="shared" ref="BN18" si="251">SUM(BN14:BN17)</f>
        <v>21800</v>
      </c>
      <c r="BO18" s="665">
        <f t="shared" ref="BO18" si="252">SUM(BO14:BO17)</f>
        <v>2750</v>
      </c>
      <c r="BP18" s="665">
        <f t="shared" ref="BP18" si="253">SUM(BP14:BP17)</f>
        <v>2750</v>
      </c>
      <c r="BQ18" s="666">
        <f t="shared" ref="BQ18" si="254">SUM(BQ14:BQ17)</f>
        <v>2750</v>
      </c>
      <c r="BR18" s="667">
        <f>BQ18+BP18+BO18+BN18+BM18+BL18+BK18+BJ18+BI18+BH18+BG18+BF18</f>
        <v>65250</v>
      </c>
      <c r="BS18" s="664">
        <f t="shared" ref="BS18" si="255">SUM(BS14:BS17)</f>
        <v>3350</v>
      </c>
      <c r="BT18" s="665">
        <f t="shared" ref="BT18" si="256">SUM(BT14:BT17)</f>
        <v>3350</v>
      </c>
      <c r="BU18" s="665">
        <f t="shared" ref="BU18" si="257">SUM(BU14:BU17)</f>
        <v>3350</v>
      </c>
      <c r="BV18" s="665">
        <f t="shared" ref="BV18" si="258">SUM(BV14:BV17)</f>
        <v>13350</v>
      </c>
      <c r="BW18" s="665">
        <f t="shared" ref="BW18" si="259">SUM(BW14:BW17)</f>
        <v>3350</v>
      </c>
      <c r="BX18" s="665">
        <f t="shared" ref="BX18" si="260">SUM(BX14:BX17)</f>
        <v>12350</v>
      </c>
      <c r="BY18" s="665">
        <f t="shared" ref="BY18" si="261">SUM(BY14:BY17)</f>
        <v>3350</v>
      </c>
      <c r="BZ18" s="665">
        <f t="shared" ref="BZ18" si="262">SUM(BZ14:BZ17)</f>
        <v>2600</v>
      </c>
      <c r="CA18" s="665">
        <f t="shared" ref="CA18" si="263">SUM(CA14:CA17)</f>
        <v>25350</v>
      </c>
      <c r="CB18" s="665">
        <f t="shared" ref="CB18" si="264">SUM(CB14:CB17)</f>
        <v>3350</v>
      </c>
      <c r="CC18" s="665">
        <f t="shared" ref="CC18" si="265">SUM(CC14:CC17)</f>
        <v>3350</v>
      </c>
      <c r="CD18" s="666">
        <f t="shared" ref="CD18" si="266">SUM(CD14:CD17)</f>
        <v>3350</v>
      </c>
      <c r="CE18" s="667">
        <f>CD18+CC18+CB18+CA18+BZ18+BY18+BX18+BW18+BV18+BU18+BT18+BS18</f>
        <v>80450</v>
      </c>
      <c r="CF18" s="664">
        <f t="shared" ref="CF18" si="267">SUM(CF14:CF17)</f>
        <v>4200</v>
      </c>
      <c r="CG18" s="665">
        <f t="shared" ref="CG18" si="268">SUM(CG14:CG17)</f>
        <v>4200</v>
      </c>
      <c r="CH18" s="665">
        <f t="shared" ref="CH18" si="269">SUM(CH14:CH17)</f>
        <v>14200</v>
      </c>
      <c r="CI18" s="665">
        <f t="shared" ref="CI18" si="270">SUM(CI14:CI17)</f>
        <v>4200</v>
      </c>
      <c r="CJ18" s="665">
        <f t="shared" ref="CJ18" si="271">SUM(CJ14:CJ17)</f>
        <v>12700</v>
      </c>
      <c r="CK18" s="665">
        <f t="shared" ref="CK18" si="272">SUM(CK14:CK17)</f>
        <v>4200</v>
      </c>
      <c r="CL18" s="665">
        <f t="shared" ref="CL18" si="273">SUM(CL14:CL17)</f>
        <v>4200</v>
      </c>
      <c r="CM18" s="665">
        <f t="shared" ref="CM18" si="274">SUM(CM14:CM17)</f>
        <v>4200</v>
      </c>
      <c r="CN18" s="665">
        <f t="shared" ref="CN18" si="275">SUM(CN14:CN17)</f>
        <v>34200</v>
      </c>
      <c r="CO18" s="665">
        <f t="shared" ref="CO18" si="276">SUM(CO14:CO17)</f>
        <v>4200</v>
      </c>
      <c r="CP18" s="665">
        <f t="shared" ref="CP18" si="277">SUM(CP14:CP17)</f>
        <v>4200</v>
      </c>
      <c r="CQ18" s="666">
        <f t="shared" ref="CQ18" si="278">SUM(CQ14:CQ17)</f>
        <v>4200</v>
      </c>
      <c r="CR18" s="667">
        <f>CQ18+CP18+CO18+CN18+CM18+CL18+CK18+CJ18+CI18+CH18+CG18+CF18</f>
        <v>98900</v>
      </c>
    </row>
    <row r="20" spans="1:97">
      <c r="A20" s="639" t="s">
        <v>252</v>
      </c>
      <c r="B20" s="627"/>
      <c r="C20" s="627"/>
      <c r="D20" s="627"/>
      <c r="E20" s="627"/>
    </row>
    <row r="21" spans="1:97">
      <c r="A21" s="639" t="s">
        <v>251</v>
      </c>
      <c r="B21" s="627"/>
      <c r="C21" s="627"/>
      <c r="D21" s="627"/>
      <c r="E21" s="627"/>
      <c r="CS21" s="25"/>
    </row>
    <row r="23" spans="1:97" ht="16">
      <c r="A23" s="659" t="s">
        <v>266</v>
      </c>
      <c r="B23" s="674"/>
      <c r="C23" s="674"/>
      <c r="D23" s="674"/>
      <c r="E23" s="674"/>
    </row>
    <row r="24" spans="1:97" ht="16">
      <c r="A24" s="659" t="s">
        <v>265</v>
      </c>
      <c r="B24" s="674"/>
      <c r="C24" s="674"/>
      <c r="D24" s="674"/>
      <c r="E24" s="6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</sheetData>
  <mergeCells count="7">
    <mergeCell ref="F1:Q1"/>
    <mergeCell ref="BS1:CD1"/>
    <mergeCell ref="CF1:CQ1"/>
    <mergeCell ref="S1:AD1"/>
    <mergeCell ref="AF1:AQ1"/>
    <mergeCell ref="AS1:BD1"/>
    <mergeCell ref="BF1:BQ1"/>
  </mergeCells>
  <phoneticPr fontId="89" type="noConversion"/>
  <pageMargins left="0.7" right="0.7" top="0.78740157499999996" bottom="0.78740157499999996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/>
  <dimension ref="A1:CR38"/>
  <sheetViews>
    <sheetView showGridLines="0" zoomScale="85" zoomScaleNormal="85" zoomScalePageLayoutView="85" workbookViewId="0">
      <pane xSplit="5" topLeftCell="F1" activePane="topRight" state="frozen"/>
      <selection pane="topRight"/>
    </sheetView>
  </sheetViews>
  <sheetFormatPr baseColWidth="10" defaultColWidth="10.83203125" defaultRowHeight="15" outlineLevelCol="1"/>
  <cols>
    <col min="1" max="1" width="45" style="10" customWidth="1"/>
    <col min="2" max="2" width="14.33203125" style="10" bestFit="1" customWidth="1"/>
    <col min="3" max="3" width="2.1640625" style="10" customWidth="1"/>
    <col min="4" max="4" width="0.83203125" style="10" customWidth="1"/>
    <col min="5" max="5" width="1.6640625" style="10" customWidth="1"/>
    <col min="6" max="14" width="10.1640625" style="10" customWidth="1" outlineLevel="1"/>
    <col min="15" max="16" width="10.6640625" style="10" customWidth="1" outlineLevel="1"/>
    <col min="17" max="17" width="10.1640625" style="10" customWidth="1" outlineLevel="1"/>
    <col min="18" max="18" width="11" style="10" bestFit="1" customWidth="1"/>
    <col min="19" max="25" width="10.6640625" style="10" customWidth="1" outlineLevel="1"/>
    <col min="26" max="28" width="10.1640625" style="10" customWidth="1" outlineLevel="1"/>
    <col min="29" max="29" width="10.6640625" style="10" customWidth="1" outlineLevel="1"/>
    <col min="30" max="30" width="10.1640625" style="10" customWidth="1" outlineLevel="1"/>
    <col min="31" max="31" width="11" style="10" bestFit="1" customWidth="1"/>
    <col min="32" max="33" width="12.1640625" style="10" customWidth="1" outlineLevel="1"/>
    <col min="34" max="34" width="10.6640625" style="10" customWidth="1" outlineLevel="1"/>
    <col min="35" max="35" width="10.1640625" style="10" customWidth="1" outlineLevel="1"/>
    <col min="36" max="36" width="12.1640625" style="10" customWidth="1" outlineLevel="1"/>
    <col min="37" max="37" width="11.1640625" style="10" customWidth="1" outlineLevel="1"/>
    <col min="38" max="38" width="10.6640625" style="10" customWidth="1" outlineLevel="1"/>
    <col min="39" max="43" width="12.1640625" style="10" customWidth="1" outlineLevel="1"/>
    <col min="44" max="44" width="12.1640625" style="10" customWidth="1"/>
    <col min="45" max="56" width="12.1640625" style="10" customWidth="1" outlineLevel="1"/>
    <col min="57" max="57" width="11.83203125" style="10" customWidth="1"/>
    <col min="58" max="69" width="11.6640625" style="10" customWidth="1" outlineLevel="1"/>
    <col min="70" max="70" width="11.6640625" style="10" bestFit="1" customWidth="1"/>
    <col min="71" max="71" width="11.6640625" style="10" customWidth="1" outlineLevel="1"/>
    <col min="72" max="82" width="13.1640625" style="10" customWidth="1" outlineLevel="1"/>
    <col min="83" max="83" width="11.6640625" style="10" bestFit="1" customWidth="1"/>
    <col min="84" max="89" width="13.1640625" style="10" customWidth="1" outlineLevel="1"/>
    <col min="90" max="95" width="11.6640625" style="10" customWidth="1" outlineLevel="1"/>
    <col min="96" max="96" width="11.6640625" style="10" bestFit="1" customWidth="1"/>
    <col min="97" max="16384" width="10.83203125" style="10"/>
  </cols>
  <sheetData>
    <row r="1" spans="1:96" ht="30" thickBot="1">
      <c r="A1" s="735" t="s">
        <v>180</v>
      </c>
      <c r="F1" s="771">
        <f>+Overview!B5</f>
        <v>2020</v>
      </c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3"/>
      <c r="R1" s="12"/>
      <c r="S1" s="771">
        <f>+Overview!C5</f>
        <v>2021</v>
      </c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3"/>
      <c r="AE1" s="12"/>
      <c r="AF1" s="771">
        <f>+Overview!D5</f>
        <v>2022</v>
      </c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3"/>
      <c r="AR1" s="12"/>
      <c r="AS1" s="771">
        <f>+Overview!E5</f>
        <v>2023</v>
      </c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3"/>
      <c r="BE1" s="12"/>
      <c r="BF1" s="771">
        <f>+Overview!F5</f>
        <v>2024</v>
      </c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3"/>
      <c r="BR1" s="12"/>
      <c r="BS1" s="771">
        <f>+Overview!G5</f>
        <v>2025</v>
      </c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3"/>
      <c r="CE1" s="12"/>
      <c r="CF1" s="771">
        <f>+Overview!H5</f>
        <v>2026</v>
      </c>
      <c r="CG1" s="772"/>
      <c r="CH1" s="772"/>
      <c r="CI1" s="772"/>
      <c r="CJ1" s="772"/>
      <c r="CK1" s="772"/>
      <c r="CL1" s="772"/>
      <c r="CM1" s="772"/>
      <c r="CN1" s="772"/>
      <c r="CO1" s="772"/>
      <c r="CP1" s="772"/>
      <c r="CQ1" s="773"/>
      <c r="CR1" s="12"/>
    </row>
    <row r="2" spans="1:96" ht="16" thickBot="1">
      <c r="F2" s="206" t="s">
        <v>0</v>
      </c>
      <c r="G2" s="207" t="s">
        <v>1</v>
      </c>
      <c r="H2" s="207" t="s">
        <v>2</v>
      </c>
      <c r="I2" s="207" t="s">
        <v>3</v>
      </c>
      <c r="J2" s="207" t="s">
        <v>4</v>
      </c>
      <c r="K2" s="207" t="s">
        <v>5</v>
      </c>
      <c r="L2" s="207" t="s">
        <v>6</v>
      </c>
      <c r="M2" s="207" t="s">
        <v>7</v>
      </c>
      <c r="N2" s="207" t="s">
        <v>8</v>
      </c>
      <c r="O2" s="207" t="s">
        <v>9</v>
      </c>
      <c r="P2" s="207" t="s">
        <v>10</v>
      </c>
      <c r="Q2" s="208" t="s">
        <v>11</v>
      </c>
      <c r="R2" s="13" t="str">
        <f>"Total "&amp;F1</f>
        <v>Total 2020</v>
      </c>
      <c r="S2" s="206" t="s">
        <v>0</v>
      </c>
      <c r="T2" s="207" t="s">
        <v>1</v>
      </c>
      <c r="U2" s="207" t="s">
        <v>2</v>
      </c>
      <c r="V2" s="207" t="s">
        <v>3</v>
      </c>
      <c r="W2" s="207" t="s">
        <v>4</v>
      </c>
      <c r="X2" s="207" t="s">
        <v>5</v>
      </c>
      <c r="Y2" s="207" t="s">
        <v>6</v>
      </c>
      <c r="Z2" s="207" t="s">
        <v>7</v>
      </c>
      <c r="AA2" s="207" t="s">
        <v>8</v>
      </c>
      <c r="AB2" s="207" t="s">
        <v>9</v>
      </c>
      <c r="AC2" s="207" t="s">
        <v>10</v>
      </c>
      <c r="AD2" s="208" t="s">
        <v>11</v>
      </c>
      <c r="AE2" s="13" t="str">
        <f>"Total "&amp;S1</f>
        <v>Total 2021</v>
      </c>
      <c r="AF2" s="206" t="s">
        <v>0</v>
      </c>
      <c r="AG2" s="207" t="s">
        <v>1</v>
      </c>
      <c r="AH2" s="207" t="s">
        <v>2</v>
      </c>
      <c r="AI2" s="207" t="s">
        <v>3</v>
      </c>
      <c r="AJ2" s="207" t="s">
        <v>4</v>
      </c>
      <c r="AK2" s="207" t="s">
        <v>5</v>
      </c>
      <c r="AL2" s="207" t="s">
        <v>6</v>
      </c>
      <c r="AM2" s="207" t="s">
        <v>7</v>
      </c>
      <c r="AN2" s="207" t="s">
        <v>8</v>
      </c>
      <c r="AO2" s="207" t="s">
        <v>9</v>
      </c>
      <c r="AP2" s="207" t="s">
        <v>10</v>
      </c>
      <c r="AQ2" s="208" t="s">
        <v>11</v>
      </c>
      <c r="AR2" s="13" t="str">
        <f>"Total "&amp;AF1</f>
        <v>Total 2022</v>
      </c>
      <c r="AS2" s="206" t="s">
        <v>0</v>
      </c>
      <c r="AT2" s="207" t="s">
        <v>1</v>
      </c>
      <c r="AU2" s="207" t="s">
        <v>2</v>
      </c>
      <c r="AV2" s="207" t="s">
        <v>3</v>
      </c>
      <c r="AW2" s="207" t="s">
        <v>4</v>
      </c>
      <c r="AX2" s="207" t="s">
        <v>5</v>
      </c>
      <c r="AY2" s="207" t="s">
        <v>6</v>
      </c>
      <c r="AZ2" s="207" t="s">
        <v>7</v>
      </c>
      <c r="BA2" s="207" t="s">
        <v>8</v>
      </c>
      <c r="BB2" s="207" t="s">
        <v>9</v>
      </c>
      <c r="BC2" s="207" t="s">
        <v>10</v>
      </c>
      <c r="BD2" s="208" t="s">
        <v>11</v>
      </c>
      <c r="BE2" s="13" t="str">
        <f>"Total "&amp;AS1</f>
        <v>Total 2023</v>
      </c>
      <c r="BF2" s="206" t="s">
        <v>0</v>
      </c>
      <c r="BG2" s="207" t="s">
        <v>1</v>
      </c>
      <c r="BH2" s="207" t="s">
        <v>2</v>
      </c>
      <c r="BI2" s="207" t="s">
        <v>3</v>
      </c>
      <c r="BJ2" s="207" t="s">
        <v>4</v>
      </c>
      <c r="BK2" s="207" t="s">
        <v>5</v>
      </c>
      <c r="BL2" s="207" t="s">
        <v>6</v>
      </c>
      <c r="BM2" s="207" t="s">
        <v>7</v>
      </c>
      <c r="BN2" s="207" t="s">
        <v>8</v>
      </c>
      <c r="BO2" s="207" t="s">
        <v>9</v>
      </c>
      <c r="BP2" s="207" t="s">
        <v>10</v>
      </c>
      <c r="BQ2" s="208" t="s">
        <v>11</v>
      </c>
      <c r="BR2" s="13" t="str">
        <f>"Total "&amp;BF1</f>
        <v>Total 2024</v>
      </c>
      <c r="BS2" s="206" t="s">
        <v>0</v>
      </c>
      <c r="BT2" s="207" t="s">
        <v>1</v>
      </c>
      <c r="BU2" s="207" t="s">
        <v>2</v>
      </c>
      <c r="BV2" s="207" t="s">
        <v>3</v>
      </c>
      <c r="BW2" s="207" t="s">
        <v>4</v>
      </c>
      <c r="BX2" s="207" t="s">
        <v>5</v>
      </c>
      <c r="BY2" s="207" t="s">
        <v>6</v>
      </c>
      <c r="BZ2" s="207" t="s">
        <v>7</v>
      </c>
      <c r="CA2" s="207" t="s">
        <v>8</v>
      </c>
      <c r="CB2" s="207" t="s">
        <v>9</v>
      </c>
      <c r="CC2" s="207" t="s">
        <v>10</v>
      </c>
      <c r="CD2" s="208" t="s">
        <v>11</v>
      </c>
      <c r="CE2" s="13" t="str">
        <f>"Total "&amp;BS1</f>
        <v>Total 2025</v>
      </c>
      <c r="CF2" s="206" t="s">
        <v>0</v>
      </c>
      <c r="CG2" s="207" t="s">
        <v>1</v>
      </c>
      <c r="CH2" s="207" t="s">
        <v>2</v>
      </c>
      <c r="CI2" s="207" t="s">
        <v>3</v>
      </c>
      <c r="CJ2" s="207" t="s">
        <v>4</v>
      </c>
      <c r="CK2" s="207" t="s">
        <v>5</v>
      </c>
      <c r="CL2" s="207" t="s">
        <v>6</v>
      </c>
      <c r="CM2" s="207" t="s">
        <v>7</v>
      </c>
      <c r="CN2" s="207" t="s">
        <v>8</v>
      </c>
      <c r="CO2" s="207" t="s">
        <v>9</v>
      </c>
      <c r="CP2" s="207" t="s">
        <v>10</v>
      </c>
      <c r="CQ2" s="208" t="s">
        <v>11</v>
      </c>
      <c r="CR2" s="13" t="str">
        <f>"Total "&amp;CF1</f>
        <v>Total 2026</v>
      </c>
    </row>
    <row r="3" spans="1:96" ht="19">
      <c r="A3" s="17"/>
      <c r="B3" s="296" t="s">
        <v>210</v>
      </c>
      <c r="C3" s="19"/>
      <c r="D3" s="19"/>
      <c r="E3" s="19"/>
      <c r="F3" s="461">
        <f t="shared" ref="F3:Q3" si="0">F24</f>
        <v>70900</v>
      </c>
      <c r="G3" s="461">
        <f t="shared" si="0"/>
        <v>28900</v>
      </c>
      <c r="H3" s="461">
        <f t="shared" si="0"/>
        <v>28900</v>
      </c>
      <c r="I3" s="461">
        <f t="shared" si="0"/>
        <v>28900</v>
      </c>
      <c r="J3" s="461">
        <f t="shared" ca="1" si="0"/>
        <v>28900</v>
      </c>
      <c r="K3" s="461">
        <f t="shared" ca="1" si="0"/>
        <v>28900</v>
      </c>
      <c r="L3" s="461">
        <f t="shared" ca="1" si="0"/>
        <v>28900</v>
      </c>
      <c r="M3" s="461">
        <f t="shared" ca="1" si="0"/>
        <v>28900</v>
      </c>
      <c r="N3" s="461">
        <f t="shared" ca="1" si="0"/>
        <v>28900</v>
      </c>
      <c r="O3" s="461">
        <f t="shared" ca="1" si="0"/>
        <v>30461</v>
      </c>
      <c r="P3" s="461">
        <f t="shared" ca="1" si="0"/>
        <v>28961</v>
      </c>
      <c r="Q3" s="461">
        <f t="shared" ca="1" si="0"/>
        <v>29500</v>
      </c>
      <c r="R3" s="466">
        <f t="shared" ref="R3" ca="1" si="1">SUM(F3:Q3)</f>
        <v>391022</v>
      </c>
      <c r="S3" s="461">
        <f t="shared" ref="S3:AD3" ca="1" si="2">S24</f>
        <v>29000</v>
      </c>
      <c r="T3" s="461">
        <f t="shared" ca="1" si="2"/>
        <v>29002</v>
      </c>
      <c r="U3" s="461">
        <f t="shared" ca="1" si="2"/>
        <v>29004</v>
      </c>
      <c r="V3" s="461">
        <f t="shared" ca="1" si="2"/>
        <v>29006</v>
      </c>
      <c r="W3" s="461">
        <f t="shared" ca="1" si="2"/>
        <v>29084.799999999999</v>
      </c>
      <c r="X3" s="461">
        <f t="shared" ca="1" si="2"/>
        <v>29202</v>
      </c>
      <c r="Y3" s="461">
        <f t="shared" ca="1" si="2"/>
        <v>29186.58</v>
      </c>
      <c r="Z3" s="461">
        <f t="shared" ca="1" si="2"/>
        <v>29166.18</v>
      </c>
      <c r="AA3" s="461">
        <f t="shared" ca="1" si="2"/>
        <v>29168.18</v>
      </c>
      <c r="AB3" s="461">
        <f t="shared" ca="1" si="2"/>
        <v>29227.78</v>
      </c>
      <c r="AC3" s="461">
        <f t="shared" ca="1" si="2"/>
        <v>29364.18</v>
      </c>
      <c r="AD3" s="461">
        <f t="shared" ca="1" si="2"/>
        <v>29174.18</v>
      </c>
      <c r="AE3" s="466">
        <f t="shared" ref="AE3" ca="1" si="3">SUM(S3:AD3)</f>
        <v>349585.88</v>
      </c>
      <c r="AF3" s="461">
        <f t="shared" ref="AF3:AQ3" ca="1" si="4">AF24</f>
        <v>29556.34</v>
      </c>
      <c r="AG3" s="461">
        <f t="shared" ca="1" si="4"/>
        <v>30974.74</v>
      </c>
      <c r="AH3" s="461">
        <f t="shared" ca="1" si="4"/>
        <v>30097.3</v>
      </c>
      <c r="AI3" s="461">
        <f t="shared" ca="1" si="4"/>
        <v>32146.92</v>
      </c>
      <c r="AJ3" s="461">
        <f t="shared" ca="1" si="4"/>
        <v>30820.52</v>
      </c>
      <c r="AK3" s="461">
        <f t="shared" ca="1" si="4"/>
        <v>31204.28</v>
      </c>
      <c r="AL3" s="461">
        <f t="shared" ca="1" si="4"/>
        <v>30986.3</v>
      </c>
      <c r="AM3" s="461">
        <f t="shared" ca="1" si="4"/>
        <v>31466.06</v>
      </c>
      <c r="AN3" s="461">
        <f t="shared" ca="1" si="4"/>
        <v>31132.880000000001</v>
      </c>
      <c r="AO3" s="461">
        <f t="shared" ca="1" si="4"/>
        <v>31526.240000000002</v>
      </c>
      <c r="AP3" s="461">
        <f t="shared" ca="1" si="4"/>
        <v>31653.86</v>
      </c>
      <c r="AQ3" s="461">
        <f t="shared" ca="1" si="4"/>
        <v>31682.42</v>
      </c>
      <c r="AR3" s="466">
        <f t="shared" ref="AR3" ca="1" si="5">SUM(AF3:AQ3)</f>
        <v>373247.85999999993</v>
      </c>
      <c r="AS3" s="461">
        <f t="shared" ref="AS3:BD3" ca="1" si="6">AS24</f>
        <v>31964.78</v>
      </c>
      <c r="AT3" s="461">
        <f t="shared" ca="1" si="6"/>
        <v>32272.560000000001</v>
      </c>
      <c r="AU3" s="461">
        <f t="shared" ca="1" si="6"/>
        <v>32330.74</v>
      </c>
      <c r="AV3" s="461">
        <f t="shared" ca="1" si="6"/>
        <v>32580.92</v>
      </c>
      <c r="AW3" s="461">
        <f t="shared" ca="1" si="6"/>
        <v>32735.1</v>
      </c>
      <c r="AX3" s="461">
        <f t="shared" ca="1" si="6"/>
        <v>34619.279999999999</v>
      </c>
      <c r="AY3" s="461">
        <f t="shared" ca="1" si="6"/>
        <v>33723.46</v>
      </c>
      <c r="AZ3" s="461">
        <f t="shared" ca="1" si="6"/>
        <v>33877.64</v>
      </c>
      <c r="BA3" s="461">
        <f t="shared" ca="1" si="6"/>
        <v>34031.82</v>
      </c>
      <c r="BB3" s="461">
        <f t="shared" ca="1" si="6"/>
        <v>37646</v>
      </c>
      <c r="BC3" s="461">
        <f t="shared" ca="1" si="6"/>
        <v>32508.98</v>
      </c>
      <c r="BD3" s="461">
        <f t="shared" ca="1" si="6"/>
        <v>34494.36</v>
      </c>
      <c r="BE3" s="466">
        <f t="shared" ref="BE3" ca="1" si="7">SUM(AS3:BD3)</f>
        <v>402785.63999999996</v>
      </c>
      <c r="BF3" s="461">
        <f t="shared" ref="BF3:BQ3" ca="1" si="8">BF24</f>
        <v>35060.699999999997</v>
      </c>
      <c r="BG3" s="461">
        <f t="shared" ca="1" si="8"/>
        <v>35166.06</v>
      </c>
      <c r="BH3" s="461">
        <f t="shared" ca="1" si="8"/>
        <v>35500.400000000001</v>
      </c>
      <c r="BI3" s="461">
        <f t="shared" ca="1" si="8"/>
        <v>35910.58</v>
      </c>
      <c r="BJ3" s="461">
        <f t="shared" ca="1" si="8"/>
        <v>36062.519999999997</v>
      </c>
      <c r="BK3" s="461">
        <f t="shared" ca="1" si="8"/>
        <v>36650.620000000003</v>
      </c>
      <c r="BL3" s="461">
        <f t="shared" ca="1" si="8"/>
        <v>37164.980000000003</v>
      </c>
      <c r="BM3" s="461">
        <f t="shared" ca="1" si="8"/>
        <v>37647.480000000003</v>
      </c>
      <c r="BN3" s="461">
        <f t="shared" ca="1" si="8"/>
        <v>38111.599999999999</v>
      </c>
      <c r="BO3" s="461">
        <f t="shared" ca="1" si="8"/>
        <v>38579.74</v>
      </c>
      <c r="BP3" s="461">
        <f t="shared" ca="1" si="8"/>
        <v>39640.839999999997</v>
      </c>
      <c r="BQ3" s="461">
        <f t="shared" ca="1" si="8"/>
        <v>40032.32</v>
      </c>
      <c r="BR3" s="466">
        <f t="shared" ref="BR3" ca="1" si="9">SUM(BF3:BQ3)</f>
        <v>445527.83999999991</v>
      </c>
      <c r="BS3" s="461">
        <f t="shared" ref="BS3:CD3" ca="1" si="10">BS24</f>
        <v>43582.5</v>
      </c>
      <c r="BT3" s="461">
        <f t="shared" ca="1" si="10"/>
        <v>43261.760000000002</v>
      </c>
      <c r="BU3" s="461">
        <f t="shared" ca="1" si="10"/>
        <v>44402.400000000001</v>
      </c>
      <c r="BV3" s="461">
        <f t="shared" ca="1" si="10"/>
        <v>45399.86</v>
      </c>
      <c r="BW3" s="461">
        <f t="shared" ca="1" si="10"/>
        <v>46794.26</v>
      </c>
      <c r="BX3" s="461">
        <f t="shared" ca="1" si="10"/>
        <v>48087.08</v>
      </c>
      <c r="BY3" s="461">
        <f t="shared" ca="1" si="10"/>
        <v>49576.06</v>
      </c>
      <c r="BZ3" s="461">
        <f t="shared" ca="1" si="10"/>
        <v>51146</v>
      </c>
      <c r="CA3" s="461">
        <f t="shared" ca="1" si="10"/>
        <v>52748.76</v>
      </c>
      <c r="CB3" s="461">
        <f t="shared" ca="1" si="10"/>
        <v>54676.5</v>
      </c>
      <c r="CC3" s="461">
        <f t="shared" ca="1" si="10"/>
        <v>56714</v>
      </c>
      <c r="CD3" s="461">
        <f t="shared" ca="1" si="10"/>
        <v>58906.880000000005</v>
      </c>
      <c r="CE3" s="466">
        <f t="shared" ref="CE3" ca="1" si="11">SUM(BS3:CD3)</f>
        <v>595296.06000000006</v>
      </c>
      <c r="CF3" s="461">
        <f t="shared" ref="CF3:CQ3" ca="1" si="12">CF24</f>
        <v>63831.16</v>
      </c>
      <c r="CG3" s="461">
        <f t="shared" ca="1" si="12"/>
        <v>67095.12</v>
      </c>
      <c r="CH3" s="461">
        <f t="shared" ca="1" si="12"/>
        <v>70179.28</v>
      </c>
      <c r="CI3" s="461">
        <f t="shared" ca="1" si="12"/>
        <v>73759.12</v>
      </c>
      <c r="CJ3" s="461">
        <f t="shared" ca="1" si="12"/>
        <v>77751.16</v>
      </c>
      <c r="CK3" s="461">
        <f t="shared" ca="1" si="12"/>
        <v>82123.540000000008</v>
      </c>
      <c r="CL3" s="461">
        <f t="shared" ca="1" si="12"/>
        <v>31732</v>
      </c>
      <c r="CM3" s="461">
        <f t="shared" ca="1" si="12"/>
        <v>31734</v>
      </c>
      <c r="CN3" s="461">
        <f t="shared" ca="1" si="12"/>
        <v>31736</v>
      </c>
      <c r="CO3" s="461">
        <f t="shared" ca="1" si="12"/>
        <v>31738</v>
      </c>
      <c r="CP3" s="461">
        <f t="shared" ca="1" si="12"/>
        <v>31740</v>
      </c>
      <c r="CQ3" s="461">
        <f t="shared" ca="1" si="12"/>
        <v>31742</v>
      </c>
      <c r="CR3" s="466">
        <f t="shared" ref="CR3" ca="1" si="13">SUM(CF3:CQ3)</f>
        <v>625161.38</v>
      </c>
    </row>
    <row r="4" spans="1:96" ht="16">
      <c r="A4" s="74" t="s">
        <v>100</v>
      </c>
      <c r="B4" s="611">
        <v>1000</v>
      </c>
      <c r="C4" s="159"/>
      <c r="D4" s="159"/>
      <c r="E4" s="15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436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436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436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436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436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436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436"/>
    </row>
    <row r="5" spans="1:96" ht="16">
      <c r="A5" s="74" t="s">
        <v>170</v>
      </c>
      <c r="B5" s="611">
        <v>50</v>
      </c>
      <c r="C5" s="159"/>
      <c r="D5" s="159"/>
      <c r="E5" s="15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436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436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436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436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436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436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436"/>
    </row>
    <row r="6" spans="1:96" ht="16">
      <c r="A6" s="161" t="s">
        <v>242</v>
      </c>
      <c r="B6" s="612">
        <v>250</v>
      </c>
      <c r="C6" s="159"/>
      <c r="D6" s="159"/>
      <c r="E6" s="15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436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436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436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436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436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436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436"/>
    </row>
    <row r="7" spans="1:96" ht="16">
      <c r="A7" s="161" t="s">
        <v>168</v>
      </c>
      <c r="B7" s="612">
        <v>80</v>
      </c>
      <c r="C7" s="159"/>
      <c r="D7" s="159"/>
      <c r="E7" s="15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436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436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436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436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436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436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436"/>
    </row>
    <row r="8" spans="1:96" ht="16">
      <c r="A8" s="161" t="s">
        <v>171</v>
      </c>
      <c r="B8" s="612">
        <v>500</v>
      </c>
      <c r="C8" s="159"/>
      <c r="D8" s="159"/>
      <c r="E8" s="15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436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436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436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436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436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436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436"/>
    </row>
    <row r="9" spans="1:96" ht="16">
      <c r="A9" s="74" t="s">
        <v>172</v>
      </c>
      <c r="B9" s="611">
        <v>50</v>
      </c>
      <c r="C9" s="159"/>
      <c r="D9" s="159"/>
      <c r="E9" s="15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436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436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436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436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436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436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436"/>
    </row>
    <row r="10" spans="1:96" ht="16">
      <c r="A10" s="161" t="s">
        <v>169</v>
      </c>
      <c r="B10" s="612">
        <v>100</v>
      </c>
      <c r="C10" s="159"/>
      <c r="D10" s="159"/>
      <c r="E10" s="15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436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436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436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436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436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436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436"/>
    </row>
    <row r="11" spans="1:96" ht="16">
      <c r="A11" s="74" t="s">
        <v>181</v>
      </c>
      <c r="B11" s="613">
        <v>0.02</v>
      </c>
      <c r="C11" s="160"/>
      <c r="D11" s="160"/>
      <c r="E11" s="160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436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436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436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436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436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436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436"/>
    </row>
    <row r="12" spans="1:96" ht="16">
      <c r="A12" s="74" t="s">
        <v>98</v>
      </c>
      <c r="B12" s="613">
        <v>0.05</v>
      </c>
      <c r="C12" s="160"/>
      <c r="D12" s="160"/>
      <c r="E12" s="160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436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436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436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436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436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436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436"/>
    </row>
    <row r="13" spans="1:96" ht="19">
      <c r="A13" s="17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436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436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436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436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436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436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436"/>
    </row>
    <row r="14" spans="1:96" ht="16">
      <c r="A14" s="48" t="s">
        <v>244</v>
      </c>
      <c r="B14" s="49"/>
      <c r="C14" s="49"/>
      <c r="D14" s="49"/>
      <c r="E14" s="49"/>
      <c r="F14" s="462">
        <f>$B$4*(HR!F78+HR!F93)</f>
        <v>40000</v>
      </c>
      <c r="G14" s="462">
        <f>$B$4*(HR!G78-HR!F78+HR!G93-HR!F93)</f>
        <v>0</v>
      </c>
      <c r="H14" s="462">
        <f>$B$4*(HR!H78-HR!G78+HR!H93-HR!G93)</f>
        <v>0</v>
      </c>
      <c r="I14" s="462">
        <f>$B$4*(HR!I78-HR!H78+HR!I93-HR!H93)</f>
        <v>0</v>
      </c>
      <c r="J14" s="462">
        <f>$B$4*(HR!J78-HR!I78+HR!J93-HR!I93)</f>
        <v>0</v>
      </c>
      <c r="K14" s="462">
        <f>$B$4*(HR!K78-HR!J78+HR!K93-HR!J93)</f>
        <v>0</v>
      </c>
      <c r="L14" s="462">
        <f>$B$4*(HR!L78-HR!K78+HR!L93-HR!K93)</f>
        <v>0</v>
      </c>
      <c r="M14" s="462">
        <f>$B$4*(HR!M78-HR!L78+HR!M93-HR!L93)</f>
        <v>0</v>
      </c>
      <c r="N14" s="462">
        <f>$B$4*(HR!N78-HR!M78+HR!N93-HR!M93)</f>
        <v>0</v>
      </c>
      <c r="O14" s="462">
        <f>$B$4*(HR!O78-HR!N78+HR!O93-HR!N93)</f>
        <v>0</v>
      </c>
      <c r="P14" s="462">
        <f>$B$4*(HR!P78-HR!O78+HR!P93-HR!O93)</f>
        <v>0</v>
      </c>
      <c r="Q14" s="462">
        <f>$B$4*(HR!Q78-HR!P78+HR!Q93-HR!P93)</f>
        <v>0</v>
      </c>
      <c r="R14" s="472">
        <f>SUM(F14:Q14)</f>
        <v>40000</v>
      </c>
      <c r="S14" s="462">
        <f>$B$4*(HR!S78-HR!Q78+HR!S93-HR!Q93)</f>
        <v>0</v>
      </c>
      <c r="T14" s="462">
        <f>$B$4*(HR!T78-HR!S78+HR!T93-HR!S93)</f>
        <v>0</v>
      </c>
      <c r="U14" s="462">
        <f>$B$4*(HR!U78-HR!T78+HR!U93-HR!T93)</f>
        <v>0</v>
      </c>
      <c r="V14" s="462">
        <f>$B$4*(HR!V78-HR!U78+HR!V93-HR!U93)</f>
        <v>0</v>
      </c>
      <c r="W14" s="462">
        <f>$B$4*(HR!W78-HR!V78+HR!W93-HR!V93)</f>
        <v>0</v>
      </c>
      <c r="X14" s="462">
        <f>$B$4*(HR!X78-HR!W78+HR!X93-HR!W93)</f>
        <v>0</v>
      </c>
      <c r="Y14" s="462">
        <f>$B$4*(HR!Y78-HR!X78+HR!Y93-HR!X93)</f>
        <v>0</v>
      </c>
      <c r="Z14" s="462">
        <f>$B$4*(HR!Z78-HR!Y78+HR!Z93-HR!Y93)</f>
        <v>0</v>
      </c>
      <c r="AA14" s="462">
        <f>$B$4*(HR!AA78-HR!Z78+HR!AA93-HR!Z93)</f>
        <v>0</v>
      </c>
      <c r="AB14" s="462">
        <f>$B$4*(HR!AB78-HR!AA78+HR!AB93-HR!AA93)</f>
        <v>0</v>
      </c>
      <c r="AC14" s="462">
        <f>$B$4*(HR!AC78-HR!AB78+HR!AC93-HR!AB93)</f>
        <v>0</v>
      </c>
      <c r="AD14" s="462">
        <f>$B$4*(HR!AD78-HR!AC78+HR!AD93-HR!AC93)</f>
        <v>0</v>
      </c>
      <c r="AE14" s="472">
        <f>SUM(S14:AD14)</f>
        <v>0</v>
      </c>
      <c r="AF14" s="462">
        <f ca="1">$B$4*(HR!AF78-HR!AD78+HR!AF93-HR!AD93)</f>
        <v>0</v>
      </c>
      <c r="AG14" s="462">
        <f ca="1">$B$4*(HR!AG78-HR!AF78+HR!AG93-HR!AF93)</f>
        <v>1000</v>
      </c>
      <c r="AH14" s="462">
        <f ca="1">$B$4*(HR!AH78-HR!AG78+HR!AH93-HR!AG93)</f>
        <v>0</v>
      </c>
      <c r="AI14" s="462">
        <f ca="1">$B$4*(HR!AI78-HR!AH78+HR!AI93-HR!AH93)</f>
        <v>1000</v>
      </c>
      <c r="AJ14" s="462">
        <f ca="1">$B$4*(HR!AJ78-HR!AI78+HR!AJ93-HR!AI93)</f>
        <v>0</v>
      </c>
      <c r="AK14" s="462">
        <f ca="1">$B$4*(HR!AK78-HR!AJ78+HR!AK93-HR!AJ93)</f>
        <v>0</v>
      </c>
      <c r="AL14" s="462">
        <f ca="1">$B$4*(HR!AL78-HR!AK78+HR!AL93-HR!AK93)</f>
        <v>0</v>
      </c>
      <c r="AM14" s="462">
        <f ca="1">$B$4*(HR!AM78-HR!AL78+HR!AM93-HR!AL93)</f>
        <v>0</v>
      </c>
      <c r="AN14" s="462">
        <f ca="1">$B$4*(HR!AN78-HR!AM78+HR!AN93-HR!AM93)</f>
        <v>0</v>
      </c>
      <c r="AO14" s="462">
        <f ca="1">$B$4*(HR!AO78-HR!AN78+HR!AO93-HR!AN93)</f>
        <v>0</v>
      </c>
      <c r="AP14" s="462">
        <f ca="1">$B$4*(HR!AP78-HR!AO78+HR!AP93-HR!AO93)</f>
        <v>0</v>
      </c>
      <c r="AQ14" s="462">
        <f ca="1">$B$4*(HR!AQ78-HR!AP78+HR!AQ93-HR!AP93)</f>
        <v>0</v>
      </c>
      <c r="AR14" s="472">
        <f ca="1">SUM(AF14:AQ14)</f>
        <v>2000</v>
      </c>
      <c r="AS14" s="462">
        <f ca="1">$B$4*(HR!AS78-HR!AQ78+HR!AS93-HR!AQ93)</f>
        <v>0</v>
      </c>
      <c r="AT14" s="462">
        <f ca="1">$B$4*(HR!AT78-HR!AS78+HR!AT93-HR!AS93)</f>
        <v>0</v>
      </c>
      <c r="AU14" s="462">
        <f ca="1">$B$4*(HR!AU78-HR!AT78+HR!AU93-HR!AT93)</f>
        <v>0</v>
      </c>
      <c r="AV14" s="462">
        <f ca="1">$B$4*(HR!AV78-HR!AU78+HR!AV93-HR!AU93)</f>
        <v>0</v>
      </c>
      <c r="AW14" s="462">
        <f ca="1">$B$4*(HR!AW78-HR!AV78+HR!AW93-HR!AV93)</f>
        <v>0</v>
      </c>
      <c r="AX14" s="462">
        <f ca="1">$B$4*(HR!AX78-HR!AW78+HR!AX93-HR!AW93)</f>
        <v>1000</v>
      </c>
      <c r="AY14" s="462">
        <f ca="1">$B$4*(HR!AY78-HR!AX78+HR!AY93-HR!AX93)</f>
        <v>0</v>
      </c>
      <c r="AZ14" s="462">
        <f ca="1">$B$4*(HR!AZ78-HR!AY78+HR!AZ93-HR!AY93)</f>
        <v>0</v>
      </c>
      <c r="BA14" s="462">
        <f ca="1">$B$4*(HR!BA78-HR!AZ78+HR!BA93-HR!AZ93)</f>
        <v>0</v>
      </c>
      <c r="BB14" s="462">
        <f ca="1">$B$4*(HR!BB78-HR!BA78+HR!BB93-HR!BA93)</f>
        <v>2000</v>
      </c>
      <c r="BC14" s="462">
        <f ca="1">$B$4*(HR!BC78-HR!BB78+HR!BC93-HR!BB93)</f>
        <v>-2000</v>
      </c>
      <c r="BD14" s="462">
        <f ca="1">$B$4*(HR!BD78-HR!BC78+HR!BD93-HR!BC93)</f>
        <v>0</v>
      </c>
      <c r="BE14" s="472">
        <f ca="1">SUM(AS14:BD14)</f>
        <v>1000</v>
      </c>
      <c r="BF14" s="462">
        <f ca="1">$B$4*(HR!BF78-HR!BD78+HR!BF93-HR!BD93)</f>
        <v>0</v>
      </c>
      <c r="BG14" s="462">
        <f ca="1">$B$4*(HR!BG78-HR!BF78+HR!BG93-HR!BF93)</f>
        <v>0</v>
      </c>
      <c r="BH14" s="462">
        <f ca="1">$B$4*(HR!BH78-HR!BG78+HR!BH93-HR!BG93)</f>
        <v>0</v>
      </c>
      <c r="BI14" s="462">
        <f ca="1">$B$4*(HR!BI78-HR!BH78+HR!BI93-HR!BH93)</f>
        <v>0</v>
      </c>
      <c r="BJ14" s="462">
        <f ca="1">$B$4*(HR!BJ78-HR!BI78+HR!BJ93-HR!BI93)</f>
        <v>0</v>
      </c>
      <c r="BK14" s="462">
        <f ca="1">$B$4*(HR!BK78-HR!BJ78+HR!BK93-HR!BJ93)</f>
        <v>0</v>
      </c>
      <c r="BL14" s="462">
        <f ca="1">$B$4*(HR!BL78-HR!BK78+HR!BL93-HR!BK93)</f>
        <v>0</v>
      </c>
      <c r="BM14" s="462">
        <f ca="1">$B$4*(HR!BM78-HR!BL78+HR!BM93-HR!BL93)</f>
        <v>0</v>
      </c>
      <c r="BN14" s="462">
        <f ca="1">$B$4*(HR!BN78-HR!BM78+HR!BN93-HR!BM93)</f>
        <v>0</v>
      </c>
      <c r="BO14" s="462">
        <f ca="1">$B$4*(HR!BO78-HR!BN78+HR!BO93-HR!BN93)</f>
        <v>0</v>
      </c>
      <c r="BP14" s="462">
        <f ca="1">$B$4*(HR!BP78-HR!BO78+HR!BP93-HR!BO93)</f>
        <v>0</v>
      </c>
      <c r="BQ14" s="462">
        <f ca="1">$B$4*(HR!BQ78-HR!BP78+HR!BQ93-HR!BP93)</f>
        <v>0</v>
      </c>
      <c r="BR14" s="472">
        <f ca="1">SUM(BF14:BQ14)</f>
        <v>0</v>
      </c>
      <c r="BS14" s="462">
        <f ca="1">$B$4*(HR!BS78-HR!BQ78+HR!BS93-HR!BQ93)</f>
        <v>1000</v>
      </c>
      <c r="BT14" s="462">
        <f ca="1">$B$4*(HR!BT78-HR!BS78+HR!BT93-HR!BS93)</f>
        <v>0</v>
      </c>
      <c r="BU14" s="462">
        <f ca="1">$B$4*(HR!BU78-HR!BT78+HR!BU93-HR!BT93)</f>
        <v>0</v>
      </c>
      <c r="BV14" s="462">
        <f ca="1">$B$4*(HR!BV78-HR!BU78+HR!BV93-HR!BU93)</f>
        <v>0</v>
      </c>
      <c r="BW14" s="462">
        <f ca="1">$B$4*(HR!BW78-HR!BV78+HR!BW93-HR!BV93)</f>
        <v>0</v>
      </c>
      <c r="BX14" s="462">
        <f ca="1">$B$4*(HR!BX78-HR!BW78+HR!BX93-HR!BW93)</f>
        <v>0</v>
      </c>
      <c r="BY14" s="462">
        <f ca="1">$B$4*(HR!BY78-HR!BX78+HR!BY93-HR!BX93)</f>
        <v>0</v>
      </c>
      <c r="BZ14" s="462">
        <f ca="1">$B$4*(HR!BZ78-HR!BY78+HR!BZ93-HR!BY93)</f>
        <v>0</v>
      </c>
      <c r="CA14" s="462">
        <f ca="1">$B$4*(HR!CA78-HR!BZ78+HR!CA93-HR!BZ93)</f>
        <v>0</v>
      </c>
      <c r="CB14" s="462">
        <f ca="1">$B$4*(HR!CB78-HR!CA78+HR!CB93-HR!CA93)</f>
        <v>0</v>
      </c>
      <c r="CC14" s="462">
        <f ca="1">$B$4*(HR!CC78-HR!CB78+HR!CC93-HR!CB93)</f>
        <v>0</v>
      </c>
      <c r="CD14" s="462">
        <f ca="1">$B$4*(HR!CD78-HR!CC78+HR!CD93-HR!CC93)</f>
        <v>0</v>
      </c>
      <c r="CE14" s="472">
        <f ca="1">SUM(BS14:CD14)</f>
        <v>1000</v>
      </c>
      <c r="CF14" s="462">
        <f ca="1">$B$4*(HR!CF78-HR!CD78+HR!CF93-HR!CD93)</f>
        <v>0</v>
      </c>
      <c r="CG14" s="462">
        <f ca="1">$B$4*(HR!CG78-HR!CF78+HR!CG93-HR!CF93)</f>
        <v>0</v>
      </c>
      <c r="CH14" s="462">
        <f ca="1">$B$4*(HR!CH78-HR!CG78+HR!CH93-HR!CG93)</f>
        <v>0</v>
      </c>
      <c r="CI14" s="462">
        <f ca="1">$B$4*(HR!CI78-HR!CH78+HR!CI93-HR!CH93)</f>
        <v>0</v>
      </c>
      <c r="CJ14" s="462">
        <f ca="1">$B$4*(HR!CJ78-HR!CI78+HR!CJ93-HR!CI93)</f>
        <v>0</v>
      </c>
      <c r="CK14" s="462">
        <f ca="1">$B$4*(HR!CK78-HR!CJ78+HR!CK93-HR!CJ93)</f>
        <v>0</v>
      </c>
      <c r="CL14" s="462">
        <f ca="1">$B$4*(HR!CL78-HR!CK78+HR!CL93-HR!CK93)</f>
        <v>0</v>
      </c>
      <c r="CM14" s="462">
        <f ca="1">$B$4*(HR!CM78-HR!CL78+HR!CM93-HR!CL93)</f>
        <v>0</v>
      </c>
      <c r="CN14" s="462">
        <f ca="1">$B$4*(HR!CN78-HR!CM78+HR!CN93-HR!CM93)</f>
        <v>0</v>
      </c>
      <c r="CO14" s="462">
        <f ca="1">$B$4*(HR!CO78-HR!CN78+HR!CO93-HR!CN93)</f>
        <v>0</v>
      </c>
      <c r="CP14" s="462">
        <f ca="1">$B$4*(HR!CP78-HR!CO78+HR!CP93-HR!CO93)</f>
        <v>0</v>
      </c>
      <c r="CQ14" s="462">
        <f ca="1">$B$4*(HR!CQ78-HR!CP78+HR!CQ93-HR!CP93)</f>
        <v>0</v>
      </c>
      <c r="CR14" s="472">
        <f ca="1">SUM(CF14:CQ14)</f>
        <v>0</v>
      </c>
    </row>
    <row r="15" spans="1:96" ht="16">
      <c r="A15" s="47" t="s">
        <v>36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  <c r="N15" s="638">
        <v>0</v>
      </c>
      <c r="O15" s="638">
        <v>61</v>
      </c>
      <c r="P15" s="638">
        <v>61</v>
      </c>
      <c r="Q15" s="638">
        <v>100</v>
      </c>
      <c r="R15" s="466">
        <f t="shared" ref="R15:R26" si="14">SUM(F15:Q15)</f>
        <v>222</v>
      </c>
      <c r="S15" s="638">
        <v>100</v>
      </c>
      <c r="T15" s="638">
        <v>101</v>
      </c>
      <c r="U15" s="638">
        <v>102</v>
      </c>
      <c r="V15" s="638">
        <v>103</v>
      </c>
      <c r="W15" s="638">
        <v>104</v>
      </c>
      <c r="X15" s="638">
        <v>105</v>
      </c>
      <c r="Y15" s="638">
        <v>106</v>
      </c>
      <c r="Z15" s="638">
        <v>107</v>
      </c>
      <c r="AA15" s="638">
        <v>108</v>
      </c>
      <c r="AB15" s="638">
        <v>109</v>
      </c>
      <c r="AC15" s="638">
        <v>110</v>
      </c>
      <c r="AD15" s="638">
        <v>111</v>
      </c>
      <c r="AE15" s="466">
        <f t="shared" ref="AE15:AE24" si="15">SUM(S15:AD15)</f>
        <v>1266</v>
      </c>
      <c r="AF15" s="638">
        <v>100</v>
      </c>
      <c r="AG15" s="638">
        <v>101</v>
      </c>
      <c r="AH15" s="638">
        <v>102</v>
      </c>
      <c r="AI15" s="638">
        <v>103</v>
      </c>
      <c r="AJ15" s="638">
        <v>104</v>
      </c>
      <c r="AK15" s="638">
        <v>105</v>
      </c>
      <c r="AL15" s="638">
        <v>106</v>
      </c>
      <c r="AM15" s="638">
        <v>107</v>
      </c>
      <c r="AN15" s="638">
        <v>108</v>
      </c>
      <c r="AO15" s="638">
        <v>109</v>
      </c>
      <c r="AP15" s="638">
        <v>110</v>
      </c>
      <c r="AQ15" s="638">
        <v>111</v>
      </c>
      <c r="AR15" s="466">
        <f t="shared" ref="AR15:AR24" si="16">SUM(AF15:AQ15)</f>
        <v>1266</v>
      </c>
      <c r="AS15" s="638">
        <v>100</v>
      </c>
      <c r="AT15" s="638">
        <v>101</v>
      </c>
      <c r="AU15" s="638">
        <v>102</v>
      </c>
      <c r="AV15" s="638">
        <v>103</v>
      </c>
      <c r="AW15" s="638">
        <v>104</v>
      </c>
      <c r="AX15" s="638">
        <v>105</v>
      </c>
      <c r="AY15" s="638">
        <v>106</v>
      </c>
      <c r="AZ15" s="638">
        <v>107</v>
      </c>
      <c r="BA15" s="638">
        <v>108</v>
      </c>
      <c r="BB15" s="638">
        <v>109</v>
      </c>
      <c r="BC15" s="638">
        <v>110</v>
      </c>
      <c r="BD15" s="638">
        <v>111</v>
      </c>
      <c r="BE15" s="466">
        <f t="shared" ref="BE15:BE24" si="17">SUM(AS15:BD15)</f>
        <v>1266</v>
      </c>
      <c r="BF15" s="638">
        <v>100</v>
      </c>
      <c r="BG15" s="638">
        <v>101</v>
      </c>
      <c r="BH15" s="638">
        <v>102</v>
      </c>
      <c r="BI15" s="638">
        <v>103</v>
      </c>
      <c r="BJ15" s="638">
        <v>104</v>
      </c>
      <c r="BK15" s="638">
        <v>105</v>
      </c>
      <c r="BL15" s="638">
        <v>106</v>
      </c>
      <c r="BM15" s="638">
        <v>107</v>
      </c>
      <c r="BN15" s="638">
        <v>108</v>
      </c>
      <c r="BO15" s="638">
        <v>109</v>
      </c>
      <c r="BP15" s="638">
        <v>110</v>
      </c>
      <c r="BQ15" s="638">
        <v>111</v>
      </c>
      <c r="BR15" s="466">
        <f t="shared" ref="BR15:BR24" si="18">SUM(BF15:BQ15)</f>
        <v>1266</v>
      </c>
      <c r="BS15" s="638">
        <v>100</v>
      </c>
      <c r="BT15" s="638">
        <v>101</v>
      </c>
      <c r="BU15" s="638">
        <v>102</v>
      </c>
      <c r="BV15" s="638">
        <v>103</v>
      </c>
      <c r="BW15" s="638">
        <v>104</v>
      </c>
      <c r="BX15" s="638">
        <v>105</v>
      </c>
      <c r="BY15" s="638">
        <v>106</v>
      </c>
      <c r="BZ15" s="638">
        <v>107</v>
      </c>
      <c r="CA15" s="638">
        <v>108</v>
      </c>
      <c r="CB15" s="638">
        <v>109</v>
      </c>
      <c r="CC15" s="638">
        <v>110</v>
      </c>
      <c r="CD15" s="638">
        <v>111</v>
      </c>
      <c r="CE15" s="466">
        <f t="shared" ref="CE15:CE24" si="19">SUM(BS15:CD15)</f>
        <v>1266</v>
      </c>
      <c r="CF15" s="638">
        <v>100</v>
      </c>
      <c r="CG15" s="638">
        <v>101</v>
      </c>
      <c r="CH15" s="638">
        <v>102</v>
      </c>
      <c r="CI15" s="638">
        <v>103</v>
      </c>
      <c r="CJ15" s="638">
        <v>104</v>
      </c>
      <c r="CK15" s="638">
        <v>105</v>
      </c>
      <c r="CL15" s="638">
        <v>106</v>
      </c>
      <c r="CM15" s="638">
        <v>107</v>
      </c>
      <c r="CN15" s="638">
        <v>108</v>
      </c>
      <c r="CO15" s="638">
        <v>109</v>
      </c>
      <c r="CP15" s="638">
        <v>110</v>
      </c>
      <c r="CQ15" s="638">
        <v>111</v>
      </c>
      <c r="CR15" s="466">
        <f t="shared" ref="CR15:CR24" si="20">SUM(CF15:CQ15)</f>
        <v>1266</v>
      </c>
    </row>
    <row r="16" spans="1:96" ht="16">
      <c r="A16" s="48" t="s">
        <v>247</v>
      </c>
      <c r="B16" s="49"/>
      <c r="C16" s="49"/>
      <c r="D16" s="49"/>
      <c r="E16" s="49"/>
      <c r="F16" s="462">
        <f>$B$5*Revenues!F27</f>
        <v>0</v>
      </c>
      <c r="G16" s="462">
        <f>$B$5*Revenues!G27</f>
        <v>0</v>
      </c>
      <c r="H16" s="462">
        <f>$B$5*Revenues!H27</f>
        <v>0</v>
      </c>
      <c r="I16" s="462">
        <f>$B$5*Revenues!I27</f>
        <v>0</v>
      </c>
      <c r="J16" s="462">
        <f ca="1">$B$5*Revenues!J27</f>
        <v>0</v>
      </c>
      <c r="K16" s="462">
        <f ca="1">$B$5*Revenues!K27</f>
        <v>0</v>
      </c>
      <c r="L16" s="462">
        <f ca="1">$B$5*Revenues!L27</f>
        <v>0</v>
      </c>
      <c r="M16" s="462">
        <f ca="1">$B$5*Revenues!M27</f>
        <v>0</v>
      </c>
      <c r="N16" s="462">
        <f ca="1">$B$5*Revenues!N27</f>
        <v>0</v>
      </c>
      <c r="O16" s="462">
        <f ca="1">$B$5*Revenues!O27</f>
        <v>0</v>
      </c>
      <c r="P16" s="462">
        <f ca="1">$B$5*Revenues!P27</f>
        <v>0</v>
      </c>
      <c r="Q16" s="462">
        <f ca="1">$B$5*Revenues!Q27</f>
        <v>0</v>
      </c>
      <c r="R16" s="472">
        <f ca="1">SUM(F16:Q16)</f>
        <v>0</v>
      </c>
      <c r="S16" s="462">
        <f ca="1">$B$5*Revenues!S27</f>
        <v>0</v>
      </c>
      <c r="T16" s="462">
        <f ca="1">$B$5*Revenues!T27</f>
        <v>0</v>
      </c>
      <c r="U16" s="462">
        <f ca="1">$B$5*Revenues!U27</f>
        <v>0</v>
      </c>
      <c r="V16" s="462">
        <f ca="1">$B$5*Revenues!V27</f>
        <v>0</v>
      </c>
      <c r="W16" s="462">
        <f ca="1">$B$5*Revenues!W27</f>
        <v>0</v>
      </c>
      <c r="X16" s="462">
        <f ca="1">$B$5*Revenues!X27</f>
        <v>0</v>
      </c>
      <c r="Y16" s="462">
        <f ca="1">$B$5*Revenues!Y27</f>
        <v>50</v>
      </c>
      <c r="Z16" s="462">
        <f ca="1">$B$5*Revenues!Z27</f>
        <v>50</v>
      </c>
      <c r="AA16" s="462">
        <f ca="1">$B$5*Revenues!AA27</f>
        <v>50</v>
      </c>
      <c r="AB16" s="462">
        <f ca="1">$B$5*Revenues!AB27</f>
        <v>50</v>
      </c>
      <c r="AC16" s="462">
        <f ca="1">$B$5*Revenues!AC27</f>
        <v>50</v>
      </c>
      <c r="AD16" s="462">
        <f ca="1">$B$5*Revenues!AD27</f>
        <v>50</v>
      </c>
      <c r="AE16" s="472">
        <f ca="1">SUM(S16:AD16)</f>
        <v>300</v>
      </c>
      <c r="AF16" s="462">
        <f ca="1">$B$5*Revenues!AF27</f>
        <v>100</v>
      </c>
      <c r="AG16" s="462">
        <f ca="1">$B$5*Revenues!AG27</f>
        <v>100</v>
      </c>
      <c r="AH16" s="462">
        <f ca="1">$B$5*Revenues!AH27</f>
        <v>150</v>
      </c>
      <c r="AI16" s="462">
        <f ca="1">$B$5*Revenues!AI27</f>
        <v>150</v>
      </c>
      <c r="AJ16" s="462">
        <f ca="1">$B$5*Revenues!AJ27</f>
        <v>150</v>
      </c>
      <c r="AK16" s="462">
        <f ca="1">$B$5*Revenues!AK27</f>
        <v>200</v>
      </c>
      <c r="AL16" s="462">
        <f ca="1">$B$5*Revenues!AL27</f>
        <v>200</v>
      </c>
      <c r="AM16" s="462">
        <f ca="1">$B$5*Revenues!AM27</f>
        <v>250</v>
      </c>
      <c r="AN16" s="462">
        <f ca="1">$B$5*Revenues!AN27</f>
        <v>250</v>
      </c>
      <c r="AO16" s="462">
        <f ca="1">$B$5*Revenues!AO27</f>
        <v>300</v>
      </c>
      <c r="AP16" s="462">
        <f ca="1">$B$5*Revenues!AP27</f>
        <v>300</v>
      </c>
      <c r="AQ16" s="462">
        <f ca="1">$B$5*Revenues!AQ27</f>
        <v>350</v>
      </c>
      <c r="AR16" s="472">
        <f ca="1">SUM(AF16:AQ16)</f>
        <v>2500</v>
      </c>
      <c r="AS16" s="462">
        <f ca="1">$B$5*Revenues!AS27</f>
        <v>450</v>
      </c>
      <c r="AT16" s="462">
        <f ca="1">$B$5*Revenues!AT27</f>
        <v>500</v>
      </c>
      <c r="AU16" s="462">
        <f ca="1">$B$5*Revenues!AU27</f>
        <v>550</v>
      </c>
      <c r="AV16" s="462">
        <f ca="1">$B$5*Revenues!AV27</f>
        <v>600</v>
      </c>
      <c r="AW16" s="462">
        <f ca="1">$B$5*Revenues!AW27</f>
        <v>650</v>
      </c>
      <c r="AX16" s="462">
        <f ca="1">$B$5*Revenues!AX27</f>
        <v>700</v>
      </c>
      <c r="AY16" s="462">
        <f ca="1">$B$5*Revenues!AY27</f>
        <v>750</v>
      </c>
      <c r="AZ16" s="462">
        <f ca="1">$B$5*Revenues!AZ27</f>
        <v>800</v>
      </c>
      <c r="BA16" s="462">
        <f ca="1">$B$5*Revenues!BA27</f>
        <v>850</v>
      </c>
      <c r="BB16" s="462">
        <f ca="1">$B$5*Revenues!BB27</f>
        <v>900</v>
      </c>
      <c r="BC16" s="462">
        <f ca="1">$B$5*Revenues!BC27</f>
        <v>950</v>
      </c>
      <c r="BD16" s="462">
        <f ca="1">$B$5*Revenues!BD27</f>
        <v>1000</v>
      </c>
      <c r="BE16" s="472">
        <f ca="1">SUM(AS16:BD16)</f>
        <v>8700</v>
      </c>
      <c r="BF16" s="462">
        <f ca="1">$B$5*Revenues!BF27</f>
        <v>1100</v>
      </c>
      <c r="BG16" s="462">
        <f ca="1">$B$5*Revenues!BG27</f>
        <v>1150</v>
      </c>
      <c r="BH16" s="462">
        <f ca="1">$B$5*Revenues!BH27</f>
        <v>1250</v>
      </c>
      <c r="BI16" s="462">
        <f ca="1">$B$5*Revenues!BI27</f>
        <v>1300</v>
      </c>
      <c r="BJ16" s="462">
        <f ca="1">$B$5*Revenues!BJ27</f>
        <v>1400</v>
      </c>
      <c r="BK16" s="462">
        <f ca="1">$B$5*Revenues!BK27</f>
        <v>1550</v>
      </c>
      <c r="BL16" s="462">
        <f ca="1">$B$5*Revenues!BL27</f>
        <v>1650</v>
      </c>
      <c r="BM16" s="462">
        <f ca="1">$B$5*Revenues!BM27</f>
        <v>1800</v>
      </c>
      <c r="BN16" s="462">
        <f ca="1">$B$5*Revenues!BN27</f>
        <v>1950</v>
      </c>
      <c r="BO16" s="462">
        <f ca="1">$B$5*Revenues!BO27</f>
        <v>2100</v>
      </c>
      <c r="BP16" s="462">
        <f ca="1">$B$5*Revenues!BP27</f>
        <v>2300</v>
      </c>
      <c r="BQ16" s="462">
        <f ca="1">$B$5*Revenues!BQ27</f>
        <v>2500</v>
      </c>
      <c r="BR16" s="472">
        <f ca="1">SUM(BF16:BQ16)</f>
        <v>20050</v>
      </c>
      <c r="BS16" s="462">
        <f ca="1">$B$5*Revenues!BS27</f>
        <v>2900</v>
      </c>
      <c r="BT16" s="462">
        <f ca="1">$B$5*Revenues!BT27</f>
        <v>3150</v>
      </c>
      <c r="BU16" s="462">
        <f ca="1">$B$5*Revenues!BU27</f>
        <v>3450</v>
      </c>
      <c r="BV16" s="462">
        <f ca="1">$B$5*Revenues!BV27</f>
        <v>3750</v>
      </c>
      <c r="BW16" s="462">
        <f ca="1">$B$5*Revenues!BW27</f>
        <v>4100</v>
      </c>
      <c r="BX16" s="462">
        <f ca="1">$B$5*Revenues!BX27</f>
        <v>4450</v>
      </c>
      <c r="BY16" s="462">
        <f ca="1">$B$5*Revenues!BY27</f>
        <v>4850</v>
      </c>
      <c r="BZ16" s="462">
        <f ca="1">$B$5*Revenues!BZ27</f>
        <v>5300</v>
      </c>
      <c r="CA16" s="462">
        <f ca="1">$B$5*Revenues!CA27</f>
        <v>5750</v>
      </c>
      <c r="CB16" s="462">
        <f ca="1">$B$5*Revenues!CB27</f>
        <v>6250</v>
      </c>
      <c r="CC16" s="462">
        <f ca="1">$B$5*Revenues!CC27</f>
        <v>6800</v>
      </c>
      <c r="CD16" s="462">
        <f ca="1">$B$5*Revenues!CD27</f>
        <v>7400</v>
      </c>
      <c r="CE16" s="472">
        <f ca="1">SUM(BS16:CD16)</f>
        <v>58150</v>
      </c>
      <c r="CF16" s="462">
        <f ca="1">$B$5*Revenues!CF27</f>
        <v>8750</v>
      </c>
      <c r="CG16" s="462">
        <f ca="1">$B$5*Revenues!CG27</f>
        <v>9550</v>
      </c>
      <c r="CH16" s="462">
        <f ca="1">$B$5*Revenues!CH27</f>
        <v>10400</v>
      </c>
      <c r="CI16" s="462">
        <f ca="1">$B$5*Revenues!CI27</f>
        <v>11400</v>
      </c>
      <c r="CJ16" s="462">
        <f ca="1">$B$5*Revenues!CJ27</f>
        <v>12450</v>
      </c>
      <c r="CK16" s="462">
        <f ca="1">$B$5*Revenues!CK27</f>
        <v>13600</v>
      </c>
      <c r="CL16" s="462">
        <f>$B$5*Revenues!CL27</f>
        <v>0</v>
      </c>
      <c r="CM16" s="462">
        <f>$B$5*Revenues!CM27</f>
        <v>0</v>
      </c>
      <c r="CN16" s="462">
        <f>$B$5*Revenues!CN27</f>
        <v>0</v>
      </c>
      <c r="CO16" s="462">
        <f>$B$5*Revenues!CO27</f>
        <v>0</v>
      </c>
      <c r="CP16" s="462">
        <f>$B$5*Revenues!CP27</f>
        <v>0</v>
      </c>
      <c r="CQ16" s="462">
        <f>$B$5*Revenues!CQ27</f>
        <v>0</v>
      </c>
      <c r="CR16" s="472">
        <f ca="1">SUM(CF16:CQ16)</f>
        <v>66150</v>
      </c>
    </row>
    <row r="17" spans="1:96" ht="16">
      <c r="A17" s="47" t="s">
        <v>268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  <c r="N17" s="638">
        <v>0</v>
      </c>
      <c r="O17" s="638">
        <v>1500</v>
      </c>
      <c r="P17" s="638">
        <v>0</v>
      </c>
      <c r="Q17" s="638">
        <v>500</v>
      </c>
      <c r="R17" s="466">
        <f t="shared" si="14"/>
        <v>2000</v>
      </c>
      <c r="S17" s="638">
        <v>0</v>
      </c>
      <c r="T17" s="638">
        <v>1</v>
      </c>
      <c r="U17" s="638">
        <v>2</v>
      </c>
      <c r="V17" s="638">
        <v>3</v>
      </c>
      <c r="W17" s="638">
        <v>4</v>
      </c>
      <c r="X17" s="638">
        <v>5</v>
      </c>
      <c r="Y17" s="638">
        <v>6</v>
      </c>
      <c r="Z17" s="638">
        <v>7</v>
      </c>
      <c r="AA17" s="638">
        <v>8</v>
      </c>
      <c r="AB17" s="638">
        <v>9</v>
      </c>
      <c r="AC17" s="638">
        <v>10</v>
      </c>
      <c r="AD17" s="638">
        <v>11</v>
      </c>
      <c r="AE17" s="466">
        <f t="shared" si="15"/>
        <v>66</v>
      </c>
      <c r="AF17" s="638">
        <v>0</v>
      </c>
      <c r="AG17" s="638">
        <v>1</v>
      </c>
      <c r="AH17" s="638">
        <v>2</v>
      </c>
      <c r="AI17" s="638">
        <v>3</v>
      </c>
      <c r="AJ17" s="638">
        <v>4</v>
      </c>
      <c r="AK17" s="638">
        <v>5</v>
      </c>
      <c r="AL17" s="638">
        <v>6</v>
      </c>
      <c r="AM17" s="638">
        <v>7</v>
      </c>
      <c r="AN17" s="638">
        <v>8</v>
      </c>
      <c r="AO17" s="638">
        <v>9</v>
      </c>
      <c r="AP17" s="638">
        <v>10</v>
      </c>
      <c r="AQ17" s="638">
        <v>11</v>
      </c>
      <c r="AR17" s="466">
        <f t="shared" si="16"/>
        <v>66</v>
      </c>
      <c r="AS17" s="638">
        <v>0</v>
      </c>
      <c r="AT17" s="638">
        <v>1</v>
      </c>
      <c r="AU17" s="638">
        <v>2</v>
      </c>
      <c r="AV17" s="638">
        <v>3</v>
      </c>
      <c r="AW17" s="638">
        <v>4</v>
      </c>
      <c r="AX17" s="638">
        <v>5</v>
      </c>
      <c r="AY17" s="638">
        <v>6</v>
      </c>
      <c r="AZ17" s="638">
        <v>7</v>
      </c>
      <c r="BA17" s="638">
        <v>8</v>
      </c>
      <c r="BB17" s="638">
        <v>9</v>
      </c>
      <c r="BC17" s="638">
        <v>10</v>
      </c>
      <c r="BD17" s="638">
        <v>11</v>
      </c>
      <c r="BE17" s="466">
        <f t="shared" si="17"/>
        <v>66</v>
      </c>
      <c r="BF17" s="638">
        <v>0</v>
      </c>
      <c r="BG17" s="638">
        <v>1</v>
      </c>
      <c r="BH17" s="638">
        <v>2</v>
      </c>
      <c r="BI17" s="638">
        <v>3</v>
      </c>
      <c r="BJ17" s="638">
        <v>4</v>
      </c>
      <c r="BK17" s="638">
        <v>5</v>
      </c>
      <c r="BL17" s="638">
        <v>6</v>
      </c>
      <c r="BM17" s="638">
        <v>7</v>
      </c>
      <c r="BN17" s="638">
        <v>8</v>
      </c>
      <c r="BO17" s="638">
        <v>9</v>
      </c>
      <c r="BP17" s="638">
        <v>10</v>
      </c>
      <c r="BQ17" s="638">
        <v>11</v>
      </c>
      <c r="BR17" s="466">
        <f t="shared" si="18"/>
        <v>66</v>
      </c>
      <c r="BS17" s="638">
        <v>0</v>
      </c>
      <c r="BT17" s="638">
        <v>1</v>
      </c>
      <c r="BU17" s="638">
        <v>2</v>
      </c>
      <c r="BV17" s="638">
        <v>3</v>
      </c>
      <c r="BW17" s="638">
        <v>4</v>
      </c>
      <c r="BX17" s="638">
        <v>5</v>
      </c>
      <c r="BY17" s="638">
        <v>6</v>
      </c>
      <c r="BZ17" s="638">
        <v>7</v>
      </c>
      <c r="CA17" s="638">
        <v>8</v>
      </c>
      <c r="CB17" s="638">
        <v>9</v>
      </c>
      <c r="CC17" s="638">
        <v>10</v>
      </c>
      <c r="CD17" s="638">
        <v>11</v>
      </c>
      <c r="CE17" s="466">
        <f t="shared" si="19"/>
        <v>66</v>
      </c>
      <c r="CF17" s="638">
        <v>0</v>
      </c>
      <c r="CG17" s="638">
        <v>1</v>
      </c>
      <c r="CH17" s="638">
        <v>2</v>
      </c>
      <c r="CI17" s="638">
        <v>3</v>
      </c>
      <c r="CJ17" s="638">
        <v>4</v>
      </c>
      <c r="CK17" s="638">
        <v>5</v>
      </c>
      <c r="CL17" s="638">
        <v>6</v>
      </c>
      <c r="CM17" s="638">
        <v>7</v>
      </c>
      <c r="CN17" s="638">
        <v>8</v>
      </c>
      <c r="CO17" s="638">
        <v>9</v>
      </c>
      <c r="CP17" s="638">
        <v>10</v>
      </c>
      <c r="CQ17" s="638">
        <v>11</v>
      </c>
      <c r="CR17" s="466">
        <f t="shared" si="20"/>
        <v>66</v>
      </c>
    </row>
    <row r="18" spans="1:96" ht="16">
      <c r="A18" s="538" t="s">
        <v>248</v>
      </c>
      <c r="B18" s="49"/>
      <c r="C18" s="49"/>
      <c r="D18" s="49"/>
      <c r="E18" s="49"/>
      <c r="F18" s="462">
        <f>$B$6*(HR!F14+HR!F57)</f>
        <v>2500</v>
      </c>
      <c r="G18" s="462">
        <f>$B$6*(HR!G14+HR!G57)</f>
        <v>2500</v>
      </c>
      <c r="H18" s="462">
        <f>$B$6*(HR!H14+HR!H57)</f>
        <v>2500</v>
      </c>
      <c r="I18" s="462">
        <f>$B$6*(HR!I14+HR!I57)</f>
        <v>2500</v>
      </c>
      <c r="J18" s="462">
        <f>$B$6*(HR!J14+HR!J57)</f>
        <v>2500</v>
      </c>
      <c r="K18" s="462">
        <f>$B$6*(HR!K14+HR!K57)</f>
        <v>2500</v>
      </c>
      <c r="L18" s="462">
        <f>$B$6*(HR!L14+HR!L57)</f>
        <v>2500</v>
      </c>
      <c r="M18" s="462">
        <f>$B$6*(HR!M14+HR!M57)</f>
        <v>2500</v>
      </c>
      <c r="N18" s="462">
        <f>$B$6*(HR!N14+HR!N57)</f>
        <v>2500</v>
      </c>
      <c r="O18" s="462">
        <f>$B$6*(HR!O14+HR!O57)</f>
        <v>2500</v>
      </c>
      <c r="P18" s="462">
        <f>$B$6*(HR!P14+HR!P57)</f>
        <v>2500</v>
      </c>
      <c r="Q18" s="462">
        <f>$B$6*(HR!Q14+HR!Q57)</f>
        <v>2500</v>
      </c>
      <c r="R18" s="472">
        <f t="shared" si="14"/>
        <v>30000</v>
      </c>
      <c r="S18" s="462">
        <f>$B$6*(HR!S14+HR!S57)</f>
        <v>2500</v>
      </c>
      <c r="T18" s="462">
        <f>$B$6*(HR!T14+HR!T57)</f>
        <v>2500</v>
      </c>
      <c r="U18" s="462">
        <f>$B$6*(HR!U14+HR!U57)</f>
        <v>2500</v>
      </c>
      <c r="V18" s="462">
        <f>$B$6*(HR!V14+HR!V57)</f>
        <v>2500</v>
      </c>
      <c r="W18" s="462">
        <f>$B$6*(HR!W14+HR!W57)</f>
        <v>2500</v>
      </c>
      <c r="X18" s="462">
        <f>$B$6*(HR!X14+HR!X57)</f>
        <v>2500</v>
      </c>
      <c r="Y18" s="462">
        <f>$B$6*(HR!Y14+HR!Y57)</f>
        <v>2500</v>
      </c>
      <c r="Z18" s="462">
        <f>$B$6*(HR!Z14+HR!Z57)</f>
        <v>2500</v>
      </c>
      <c r="AA18" s="462">
        <f>$B$6*(HR!AA14+HR!AA57)</f>
        <v>2500</v>
      </c>
      <c r="AB18" s="462">
        <f>$B$6*(HR!AB14+HR!AB57)</f>
        <v>2500</v>
      </c>
      <c r="AC18" s="462">
        <f>$B$6*(HR!AC14+HR!AC57)</f>
        <v>2500</v>
      </c>
      <c r="AD18" s="462">
        <f>$B$6*(HR!AD14+HR!AD57)</f>
        <v>2500</v>
      </c>
      <c r="AE18" s="472">
        <f t="shared" si="15"/>
        <v>30000</v>
      </c>
      <c r="AF18" s="462">
        <f ca="1">$B$6*(HR!AF14+HR!AF57)</f>
        <v>2500</v>
      </c>
      <c r="AG18" s="462">
        <f ca="1">$B$6*(HR!AG14+HR!AG57)</f>
        <v>2500</v>
      </c>
      <c r="AH18" s="462">
        <f ca="1">$B$6*(HR!AH14+HR!AH57)</f>
        <v>2500</v>
      </c>
      <c r="AI18" s="462">
        <f ca="1">$B$6*(HR!AI14+HR!AI57)</f>
        <v>2500</v>
      </c>
      <c r="AJ18" s="462">
        <f ca="1">$B$6*(HR!AJ14+HR!AJ57)</f>
        <v>2500</v>
      </c>
      <c r="AK18" s="462">
        <f ca="1">$B$6*(HR!AK14+HR!AK57)</f>
        <v>2500</v>
      </c>
      <c r="AL18" s="462">
        <f ca="1">$B$6*(HR!AL14+HR!AL57)</f>
        <v>2500</v>
      </c>
      <c r="AM18" s="462">
        <f ca="1">$B$6*(HR!AM14+HR!AM57)</f>
        <v>2500</v>
      </c>
      <c r="AN18" s="462">
        <f ca="1">$B$6*(HR!AN14+HR!AN57)</f>
        <v>2500</v>
      </c>
      <c r="AO18" s="462">
        <f ca="1">$B$6*(HR!AO14+HR!AO57)</f>
        <v>2500</v>
      </c>
      <c r="AP18" s="462">
        <f ca="1">$B$6*(HR!AP14+HR!AP57)</f>
        <v>2500</v>
      </c>
      <c r="AQ18" s="462">
        <f ca="1">$B$6*(HR!AQ14+HR!AQ57)</f>
        <v>2500</v>
      </c>
      <c r="AR18" s="472">
        <f t="shared" ca="1" si="16"/>
        <v>30000</v>
      </c>
      <c r="AS18" s="462">
        <f ca="1">$B$6*(HR!AS14+HR!AS57)</f>
        <v>2500</v>
      </c>
      <c r="AT18" s="462">
        <f ca="1">$B$6*(HR!AT14+HR!AT57)</f>
        <v>2500</v>
      </c>
      <c r="AU18" s="462">
        <f ca="1">$B$6*(HR!AU14+HR!AU57)</f>
        <v>2500</v>
      </c>
      <c r="AV18" s="462">
        <f ca="1">$B$6*(HR!AV14+HR!AV57)</f>
        <v>2500</v>
      </c>
      <c r="AW18" s="462">
        <f ca="1">$B$6*(HR!AW14+HR!AW57)</f>
        <v>2500</v>
      </c>
      <c r="AX18" s="462">
        <f ca="1">$B$6*(HR!AX14+HR!AX57)</f>
        <v>2500</v>
      </c>
      <c r="AY18" s="462">
        <f ca="1">$B$6*(HR!AY14+HR!AY57)</f>
        <v>2500</v>
      </c>
      <c r="AZ18" s="462">
        <f ca="1">$B$6*(HR!AZ14+HR!AZ57)</f>
        <v>2500</v>
      </c>
      <c r="BA18" s="462">
        <f ca="1">$B$6*(HR!BA14+HR!BA57)</f>
        <v>2500</v>
      </c>
      <c r="BB18" s="462">
        <f ca="1">$B$6*(HR!BB14+HR!BB57)</f>
        <v>2500</v>
      </c>
      <c r="BC18" s="462">
        <f ca="1">$B$6*(HR!BC14+HR!BC57)</f>
        <v>2500</v>
      </c>
      <c r="BD18" s="462">
        <f ca="1">$B$6*(HR!BD14+HR!BD57)</f>
        <v>2500</v>
      </c>
      <c r="BE18" s="472">
        <f t="shared" ca="1" si="17"/>
        <v>30000</v>
      </c>
      <c r="BF18" s="462">
        <f ca="1">$B$6*(HR!BF14+HR!BF57)</f>
        <v>2500</v>
      </c>
      <c r="BG18" s="462">
        <f ca="1">$B$6*(HR!BG14+HR!BG57)</f>
        <v>2500</v>
      </c>
      <c r="BH18" s="462">
        <f ca="1">$B$6*(HR!BH14+HR!BH57)</f>
        <v>2500</v>
      </c>
      <c r="BI18" s="462">
        <f ca="1">$B$6*(HR!BI14+HR!BI57)</f>
        <v>2500</v>
      </c>
      <c r="BJ18" s="462">
        <f ca="1">$B$6*(HR!BJ14+HR!BJ57)</f>
        <v>2500</v>
      </c>
      <c r="BK18" s="462">
        <f ca="1">$B$6*(HR!BK14+HR!BK57)</f>
        <v>2500</v>
      </c>
      <c r="BL18" s="462">
        <f ca="1">$B$6*(HR!BL14+HR!BL57)</f>
        <v>2500</v>
      </c>
      <c r="BM18" s="462">
        <f ca="1">$B$6*(HR!BM14+HR!BM57)</f>
        <v>2500</v>
      </c>
      <c r="BN18" s="462">
        <f ca="1">$B$6*(HR!BN14+HR!BN57)</f>
        <v>2500</v>
      </c>
      <c r="BO18" s="462">
        <f ca="1">$B$6*(HR!BO14+HR!BO57)</f>
        <v>2500</v>
      </c>
      <c r="BP18" s="462">
        <f ca="1">$B$6*(HR!BP14+HR!BP57)</f>
        <v>2500</v>
      </c>
      <c r="BQ18" s="462">
        <f ca="1">$B$6*(HR!BQ14+HR!BQ57)</f>
        <v>2500</v>
      </c>
      <c r="BR18" s="472">
        <f t="shared" ca="1" si="18"/>
        <v>30000</v>
      </c>
      <c r="BS18" s="462">
        <f ca="1">$B$6*(HR!BS14+HR!BS57)</f>
        <v>2500</v>
      </c>
      <c r="BT18" s="462">
        <f ca="1">$B$6*(HR!BT14+HR!BT57)</f>
        <v>2500</v>
      </c>
      <c r="BU18" s="462">
        <f ca="1">$B$6*(HR!BU14+HR!BU57)</f>
        <v>2500</v>
      </c>
      <c r="BV18" s="462">
        <f ca="1">$B$6*(HR!BV14+HR!BV57)</f>
        <v>2500</v>
      </c>
      <c r="BW18" s="462">
        <f ca="1">$B$6*(HR!BW14+HR!BW57)</f>
        <v>2500</v>
      </c>
      <c r="BX18" s="462">
        <f ca="1">$B$6*(HR!BX14+HR!BX57)</f>
        <v>2500</v>
      </c>
      <c r="BY18" s="462">
        <f ca="1">$B$6*(HR!BY14+HR!BY57)</f>
        <v>2500</v>
      </c>
      <c r="BZ18" s="462">
        <f ca="1">$B$6*(HR!BZ14+HR!BZ57)</f>
        <v>2500</v>
      </c>
      <c r="CA18" s="462">
        <f ca="1">$B$6*(HR!CA14+HR!CA57)</f>
        <v>2500</v>
      </c>
      <c r="CB18" s="462">
        <f ca="1">$B$6*(HR!CB14+HR!CB57)</f>
        <v>2500</v>
      </c>
      <c r="CC18" s="462">
        <f ca="1">$B$6*(HR!CC14+HR!CC57)</f>
        <v>2500</v>
      </c>
      <c r="CD18" s="462">
        <f ca="1">$B$6*(HR!CD14+HR!CD57)</f>
        <v>2500</v>
      </c>
      <c r="CE18" s="472">
        <f t="shared" ca="1" si="19"/>
        <v>30000</v>
      </c>
      <c r="CF18" s="462">
        <f ca="1">$B$6*(HR!CF14+HR!CF57)</f>
        <v>2500</v>
      </c>
      <c r="CG18" s="462">
        <f ca="1">$B$6*(HR!CG14+HR!CG57)</f>
        <v>2500</v>
      </c>
      <c r="CH18" s="462">
        <f ca="1">$B$6*(HR!CH14+HR!CH57)</f>
        <v>2500</v>
      </c>
      <c r="CI18" s="462">
        <f ca="1">$B$6*(HR!CI14+HR!CI57)</f>
        <v>2500</v>
      </c>
      <c r="CJ18" s="462">
        <f ca="1">$B$6*(HR!CJ14+HR!CJ57)</f>
        <v>2500</v>
      </c>
      <c r="CK18" s="462">
        <f ca="1">$B$6*(HR!CK14+HR!CK57)</f>
        <v>2500</v>
      </c>
      <c r="CL18" s="462">
        <f ca="1">$B$6*(HR!CL14+HR!CL57)</f>
        <v>2500</v>
      </c>
      <c r="CM18" s="462">
        <f ca="1">$B$6*(HR!CM14+HR!CM57)</f>
        <v>2500</v>
      </c>
      <c r="CN18" s="462">
        <f ca="1">$B$6*(HR!CN14+HR!CN57)</f>
        <v>2500</v>
      </c>
      <c r="CO18" s="462">
        <f ca="1">$B$6*(HR!CO14+HR!CO57)</f>
        <v>2500</v>
      </c>
      <c r="CP18" s="462">
        <f ca="1">$B$6*(HR!CP14+HR!CP57)</f>
        <v>2500</v>
      </c>
      <c r="CQ18" s="462">
        <f ca="1">$B$6*(HR!CQ14+HR!CQ57)</f>
        <v>2500</v>
      </c>
      <c r="CR18" s="472">
        <f t="shared" ca="1" si="20"/>
        <v>30000</v>
      </c>
    </row>
    <row r="19" spans="1:96" ht="16">
      <c r="A19" s="47" t="s">
        <v>249</v>
      </c>
      <c r="F19" s="464">
        <f>$B$7*(HR!F78-HR!F14-HR!F57+HR!F93)</f>
        <v>2400</v>
      </c>
      <c r="G19" s="464">
        <f>$B$7*(HR!G78-HR!G14-HR!G57+HR!G93)</f>
        <v>2400</v>
      </c>
      <c r="H19" s="464">
        <f>$B$7*(HR!H78-HR!H14-HR!H57+HR!H93)</f>
        <v>2400</v>
      </c>
      <c r="I19" s="464">
        <f>$B$7*(HR!I78-HR!I14-HR!I57+HR!I93)</f>
        <v>2400</v>
      </c>
      <c r="J19" s="464">
        <f>$B$7*(HR!J78-HR!J14-HR!J57+HR!J93)</f>
        <v>2400</v>
      </c>
      <c r="K19" s="464">
        <f>$B$7*(HR!K78-HR!K14-HR!K57+HR!K93)</f>
        <v>2400</v>
      </c>
      <c r="L19" s="464">
        <f>$B$7*(HR!L78-HR!L14-HR!L57+HR!L93)</f>
        <v>2400</v>
      </c>
      <c r="M19" s="464">
        <f>$B$7*(HR!M78-HR!M14-HR!M57+HR!M93)</f>
        <v>2400</v>
      </c>
      <c r="N19" s="464">
        <f>$B$7*(HR!N78-HR!N14-HR!N57+HR!N93)</f>
        <v>2400</v>
      </c>
      <c r="O19" s="464">
        <f>$B$7*(HR!O78-HR!O14-HR!O57+HR!O93)</f>
        <v>2400</v>
      </c>
      <c r="P19" s="464">
        <f>$B$7*(HR!P78-HR!P14-HR!P57+HR!P93)</f>
        <v>2400</v>
      </c>
      <c r="Q19" s="464">
        <f>$B$7*(HR!Q78-HR!Q14-HR!Q57+HR!Q93)</f>
        <v>2400</v>
      </c>
      <c r="R19" s="466">
        <f t="shared" si="14"/>
        <v>28800</v>
      </c>
      <c r="S19" s="464">
        <f>$B$7*(HR!S78-HR!S14-HR!S57+HR!S93)</f>
        <v>2400</v>
      </c>
      <c r="T19" s="464">
        <f>$B$7*(HR!T78-HR!T14-HR!T57+HR!T93)</f>
        <v>2400</v>
      </c>
      <c r="U19" s="464">
        <f>$B$7*(HR!U78-HR!U14-HR!U57+HR!U93)</f>
        <v>2400</v>
      </c>
      <c r="V19" s="464">
        <f>$B$7*(HR!V78-HR!V14-HR!V57+HR!V93)</f>
        <v>2400</v>
      </c>
      <c r="W19" s="464">
        <f>$B$7*(HR!W78-HR!W14-HR!W57+HR!W93)</f>
        <v>2400</v>
      </c>
      <c r="X19" s="464">
        <f>$B$7*(HR!X78-HR!X14-HR!X57+HR!X93)</f>
        <v>2400</v>
      </c>
      <c r="Y19" s="464">
        <f>$B$7*(HR!Y78-HR!Y14-HR!Y57+HR!Y93)</f>
        <v>2400</v>
      </c>
      <c r="Z19" s="464">
        <f>$B$7*(HR!Z78-HR!Z14-HR!Z57+HR!Z93)</f>
        <v>2400</v>
      </c>
      <c r="AA19" s="464">
        <f>$B$7*(HR!AA78-HR!AA14-HR!AA57+HR!AA93)</f>
        <v>2400</v>
      </c>
      <c r="AB19" s="464">
        <f>$B$7*(HR!AB78-HR!AB14-HR!AB57+HR!AB93)</f>
        <v>2400</v>
      </c>
      <c r="AC19" s="464">
        <f>$B$7*(HR!AC78-HR!AC14-HR!AC57+HR!AC93)</f>
        <v>2400</v>
      </c>
      <c r="AD19" s="464">
        <f>$B$7*(HR!AD78-HR!AD14-HR!AD57+HR!AD93)</f>
        <v>2400</v>
      </c>
      <c r="AE19" s="466">
        <f t="shared" si="15"/>
        <v>28800</v>
      </c>
      <c r="AF19" s="464">
        <f ca="1">$B$7*(HR!AF78-HR!AF14-HR!AF57+HR!AF93)</f>
        <v>2400</v>
      </c>
      <c r="AG19" s="464">
        <f ca="1">$B$7*(HR!AG78-HR!AG14-HR!AG57+HR!AG93)</f>
        <v>2480</v>
      </c>
      <c r="AH19" s="464">
        <f ca="1">$B$7*(HR!AH78-HR!AH14-HR!AH57+HR!AH93)</f>
        <v>2480</v>
      </c>
      <c r="AI19" s="464">
        <f ca="1">$B$7*(HR!AI78-HR!AI14-HR!AI57+HR!AI93)</f>
        <v>2560</v>
      </c>
      <c r="AJ19" s="464">
        <f ca="1">$B$7*(HR!AJ78-HR!AJ14-HR!AJ57+HR!AJ93)</f>
        <v>2560</v>
      </c>
      <c r="AK19" s="464">
        <f ca="1">$B$7*(HR!AK78-HR!AK14-HR!AK57+HR!AK93)</f>
        <v>2560</v>
      </c>
      <c r="AL19" s="464">
        <f ca="1">$B$7*(HR!AL78-HR!AL14-HR!AL57+HR!AL93)</f>
        <v>2560</v>
      </c>
      <c r="AM19" s="464">
        <f ca="1">$B$7*(HR!AM78-HR!AM14-HR!AM57+HR!AM93)</f>
        <v>2560</v>
      </c>
      <c r="AN19" s="464">
        <f ca="1">$B$7*(HR!AN78-HR!AN14-HR!AN57+HR!AN93)</f>
        <v>2560</v>
      </c>
      <c r="AO19" s="464">
        <f ca="1">$B$7*(HR!AO78-HR!AO14-HR!AO57+HR!AO93)</f>
        <v>2560</v>
      </c>
      <c r="AP19" s="464">
        <f ca="1">$B$7*(HR!AP78-HR!AP14-HR!AP57+HR!AP93)</f>
        <v>2560</v>
      </c>
      <c r="AQ19" s="464">
        <f ca="1">$B$7*(HR!AQ78-HR!AQ14-HR!AQ57+HR!AQ93)</f>
        <v>2560</v>
      </c>
      <c r="AR19" s="466">
        <f t="shared" ca="1" si="16"/>
        <v>30400</v>
      </c>
      <c r="AS19" s="464">
        <f ca="1">$B$7*(HR!AS78-HR!AS14-HR!AS57+HR!AS93)</f>
        <v>2560</v>
      </c>
      <c r="AT19" s="464">
        <f ca="1">$B$7*(HR!AT78-HR!AT14-HR!AT57+HR!AT93)</f>
        <v>2560</v>
      </c>
      <c r="AU19" s="464">
        <f ca="1">$B$7*(HR!AU78-HR!AU14-HR!AU57+HR!AU93)</f>
        <v>2560</v>
      </c>
      <c r="AV19" s="464">
        <f ca="1">$B$7*(HR!AV78-HR!AV14-HR!AV57+HR!AV93)</f>
        <v>2560</v>
      </c>
      <c r="AW19" s="464">
        <f ca="1">$B$7*(HR!AW78-HR!AW14-HR!AW57+HR!AW93)</f>
        <v>2560</v>
      </c>
      <c r="AX19" s="464">
        <f ca="1">$B$7*(HR!AX78-HR!AX14-HR!AX57+HR!AX93)</f>
        <v>2640</v>
      </c>
      <c r="AY19" s="464">
        <f ca="1">$B$7*(HR!AY78-HR!AY14-HR!AY57+HR!AY93)</f>
        <v>2640</v>
      </c>
      <c r="AZ19" s="464">
        <f ca="1">$B$7*(HR!AZ78-HR!AZ14-HR!AZ57+HR!AZ93)</f>
        <v>2640</v>
      </c>
      <c r="BA19" s="464">
        <f ca="1">$B$7*(HR!BA78-HR!BA14-HR!BA57+HR!BA93)</f>
        <v>2640</v>
      </c>
      <c r="BB19" s="464">
        <f ca="1">$B$7*(HR!BB78-HR!BB14-HR!BB57+HR!BB93)</f>
        <v>2800</v>
      </c>
      <c r="BC19" s="464">
        <f ca="1">$B$7*(HR!BC78-HR!BC14-HR!BC57+HR!BC93)</f>
        <v>2640</v>
      </c>
      <c r="BD19" s="464">
        <f ca="1">$B$7*(HR!BD78-HR!BD14-HR!BD57+HR!BD93)</f>
        <v>2640</v>
      </c>
      <c r="BE19" s="466">
        <f t="shared" ca="1" si="17"/>
        <v>31440</v>
      </c>
      <c r="BF19" s="464">
        <f ca="1">$B$7*(HR!BF78-HR!BF14-HR!BF57+HR!BF93)</f>
        <v>2640</v>
      </c>
      <c r="BG19" s="464">
        <f ca="1">$B$7*(HR!BG78-HR!BG14-HR!BG57+HR!BG93)</f>
        <v>2640</v>
      </c>
      <c r="BH19" s="464">
        <f ca="1">$B$7*(HR!BH78-HR!BH14-HR!BH57+HR!BH93)</f>
        <v>2640</v>
      </c>
      <c r="BI19" s="464">
        <f ca="1">$B$7*(HR!BI78-HR!BI14-HR!BI57+HR!BI93)</f>
        <v>2640</v>
      </c>
      <c r="BJ19" s="464">
        <f ca="1">$B$7*(HR!BJ78-HR!BJ14-HR!BJ57+HR!BJ93)</f>
        <v>2640</v>
      </c>
      <c r="BK19" s="464">
        <f ca="1">$B$7*(HR!BK78-HR!BK14-HR!BK57+HR!BK93)</f>
        <v>2640</v>
      </c>
      <c r="BL19" s="464">
        <f ca="1">$B$7*(HR!BL78-HR!BL14-HR!BL57+HR!BL93)</f>
        <v>2640</v>
      </c>
      <c r="BM19" s="464">
        <f ca="1">$B$7*(HR!BM78-HR!BM14-HR!BM57+HR!BM93)</f>
        <v>2640</v>
      </c>
      <c r="BN19" s="464">
        <f ca="1">$B$7*(HR!BN78-HR!BN14-HR!BN57+HR!BN93)</f>
        <v>2640</v>
      </c>
      <c r="BO19" s="464">
        <f ca="1">$B$7*(HR!BO78-HR!BO14-HR!BO57+HR!BO93)</f>
        <v>2640</v>
      </c>
      <c r="BP19" s="464">
        <f ca="1">$B$7*(HR!BP78-HR!BP14-HR!BP57+HR!BP93)</f>
        <v>2640</v>
      </c>
      <c r="BQ19" s="464">
        <f ca="1">$B$7*(HR!BQ78-HR!BQ14-HR!BQ57+HR!BQ93)</f>
        <v>2640</v>
      </c>
      <c r="BR19" s="466">
        <f t="shared" ca="1" si="18"/>
        <v>31680</v>
      </c>
      <c r="BS19" s="464">
        <f ca="1">$B$7*(HR!BS78-HR!BS14-HR!BS57+HR!BS93)</f>
        <v>2720</v>
      </c>
      <c r="BT19" s="464">
        <f ca="1">$B$7*(HR!BT78-HR!BT14-HR!BT57+HR!BT93)</f>
        <v>2720</v>
      </c>
      <c r="BU19" s="464">
        <f ca="1">$B$7*(HR!BU78-HR!BU14-HR!BU57+HR!BU93)</f>
        <v>2720</v>
      </c>
      <c r="BV19" s="464">
        <f ca="1">$B$7*(HR!BV78-HR!BV14-HR!BV57+HR!BV93)</f>
        <v>2720</v>
      </c>
      <c r="BW19" s="464">
        <f ca="1">$B$7*(HR!BW78-HR!BW14-HR!BW57+HR!BW93)</f>
        <v>2720</v>
      </c>
      <c r="BX19" s="464">
        <f ca="1">$B$7*(HR!BX78-HR!BX14-HR!BX57+HR!BX93)</f>
        <v>2720</v>
      </c>
      <c r="BY19" s="464">
        <f ca="1">$B$7*(HR!BY78-HR!BY14-HR!BY57+HR!BY93)</f>
        <v>2720</v>
      </c>
      <c r="BZ19" s="464">
        <f ca="1">$B$7*(HR!BZ78-HR!BZ14-HR!BZ57+HR!BZ93)</f>
        <v>2720</v>
      </c>
      <c r="CA19" s="464">
        <f ca="1">$B$7*(HR!CA78-HR!CA14-HR!CA57+HR!CA93)</f>
        <v>2720</v>
      </c>
      <c r="CB19" s="464">
        <f ca="1">$B$7*(HR!CB78-HR!CB14-HR!CB57+HR!CB93)</f>
        <v>2720</v>
      </c>
      <c r="CC19" s="464">
        <f ca="1">$B$7*(HR!CC78-HR!CC14-HR!CC57+HR!CC93)</f>
        <v>2720</v>
      </c>
      <c r="CD19" s="464">
        <f ca="1">$B$7*(HR!CD78-HR!CD14-HR!CD57+HR!CD93)</f>
        <v>2720</v>
      </c>
      <c r="CE19" s="466">
        <f t="shared" ca="1" si="19"/>
        <v>32640</v>
      </c>
      <c r="CF19" s="464">
        <f ca="1">$B$7*(HR!CF78-HR!CF14-HR!CF57+HR!CF93)</f>
        <v>2720</v>
      </c>
      <c r="CG19" s="464">
        <f ca="1">$B$7*(HR!CG78-HR!CG14-HR!CG57+HR!CG93)</f>
        <v>2720</v>
      </c>
      <c r="CH19" s="464">
        <f ca="1">$B$7*(HR!CH78-HR!CH14-HR!CH57+HR!CH93)</f>
        <v>2720</v>
      </c>
      <c r="CI19" s="464">
        <f ca="1">$B$7*(HR!CI78-HR!CI14-HR!CI57+HR!CI93)</f>
        <v>2720</v>
      </c>
      <c r="CJ19" s="464">
        <f ca="1">$B$7*(HR!CJ78-HR!CJ14-HR!CJ57+HR!CJ93)</f>
        <v>2720</v>
      </c>
      <c r="CK19" s="464">
        <f ca="1">$B$7*(HR!CK78-HR!CK14-HR!CK57+HR!CK93)</f>
        <v>2720</v>
      </c>
      <c r="CL19" s="464">
        <f ca="1">$B$7*(HR!CL78-HR!CL14-HR!CL57+HR!CL93)</f>
        <v>2720</v>
      </c>
      <c r="CM19" s="464">
        <f ca="1">$B$7*(HR!CM78-HR!CM14-HR!CM57+HR!CM93)</f>
        <v>2720</v>
      </c>
      <c r="CN19" s="464">
        <f ca="1">$B$7*(HR!CN78-HR!CN14-HR!CN57+HR!CN93)</f>
        <v>2720</v>
      </c>
      <c r="CO19" s="464">
        <f ca="1">$B$7*(HR!CO78-HR!CO14-HR!CO57+HR!CO93)</f>
        <v>2720</v>
      </c>
      <c r="CP19" s="464">
        <f ca="1">$B$7*(HR!CP78-HR!CP14-HR!CP57+HR!CP93)</f>
        <v>2720</v>
      </c>
      <c r="CQ19" s="464">
        <f ca="1">$B$7*(HR!CQ78-HR!CQ14-HR!CQ57+HR!CQ93)</f>
        <v>2720</v>
      </c>
      <c r="CR19" s="466">
        <f t="shared" ca="1" si="20"/>
        <v>32640</v>
      </c>
    </row>
    <row r="20" spans="1:96" ht="16">
      <c r="A20" s="48" t="s">
        <v>38</v>
      </c>
      <c r="B20" s="49"/>
      <c r="C20" s="49"/>
      <c r="D20" s="49"/>
      <c r="E20" s="49"/>
      <c r="F20" s="462">
        <f>$B$8*(HR!F78+HR!F93)</f>
        <v>20000</v>
      </c>
      <c r="G20" s="462">
        <f>$B$8*(HR!G78+HR!G93)</f>
        <v>20000</v>
      </c>
      <c r="H20" s="462">
        <f>$B$8*(HR!H78+HR!H93)</f>
        <v>20000</v>
      </c>
      <c r="I20" s="462">
        <f>$B$8*(HR!I78+HR!I93)</f>
        <v>20000</v>
      </c>
      <c r="J20" s="462">
        <f>$B$8*(HR!J78+HR!J93)</f>
        <v>20000</v>
      </c>
      <c r="K20" s="462">
        <f>$B$8*(HR!K78+HR!K93)</f>
        <v>20000</v>
      </c>
      <c r="L20" s="462">
        <f>$B$8*(HR!L78+HR!L93)</f>
        <v>20000</v>
      </c>
      <c r="M20" s="462">
        <f>$B$8*(HR!M78+HR!M93)</f>
        <v>20000</v>
      </c>
      <c r="N20" s="462">
        <f>$B$8*(HR!N78+HR!N93)</f>
        <v>20000</v>
      </c>
      <c r="O20" s="462">
        <f>$B$8*(HR!O78+HR!O93)</f>
        <v>20000</v>
      </c>
      <c r="P20" s="462">
        <f>$B$8*(HR!P78+HR!P93)</f>
        <v>20000</v>
      </c>
      <c r="Q20" s="462">
        <f>$B$8*(HR!Q78+HR!Q93)</f>
        <v>20000</v>
      </c>
      <c r="R20" s="472">
        <f t="shared" si="14"/>
        <v>240000</v>
      </c>
      <c r="S20" s="462">
        <f>$B$8*(HR!S78+HR!S93)</f>
        <v>20000</v>
      </c>
      <c r="T20" s="462">
        <f>$B$8*(HR!T78+HR!T93)</f>
        <v>20000</v>
      </c>
      <c r="U20" s="462">
        <f>$B$8*(HR!U78+HR!U93)</f>
        <v>20000</v>
      </c>
      <c r="V20" s="462">
        <f>$B$8*(HR!V78+HR!V93)</f>
        <v>20000</v>
      </c>
      <c r="W20" s="462">
        <f>$B$8*(HR!W78+HR!W93)</f>
        <v>20000</v>
      </c>
      <c r="X20" s="462">
        <f>$B$8*(HR!X78+HR!X93)</f>
        <v>20000</v>
      </c>
      <c r="Y20" s="462">
        <f>$B$8*(HR!Y78+HR!Y93)</f>
        <v>20000</v>
      </c>
      <c r="Z20" s="462">
        <f>$B$8*(HR!Z78+HR!Z93)</f>
        <v>20000</v>
      </c>
      <c r="AA20" s="462">
        <f>$B$8*(HR!AA78+HR!AA93)</f>
        <v>20000</v>
      </c>
      <c r="AB20" s="462">
        <f>$B$8*(HR!AB78+HR!AB93)</f>
        <v>20000</v>
      </c>
      <c r="AC20" s="462">
        <f>$B$8*(HR!AC78+HR!AC93)</f>
        <v>20000</v>
      </c>
      <c r="AD20" s="462">
        <f>$B$8*(HR!AD78+HR!AD93)</f>
        <v>20000</v>
      </c>
      <c r="AE20" s="472">
        <f t="shared" si="15"/>
        <v>240000</v>
      </c>
      <c r="AF20" s="462">
        <f ca="1">$B$8*(HR!AF78+HR!AF93)</f>
        <v>20000</v>
      </c>
      <c r="AG20" s="462">
        <f ca="1">$B$8*(HR!AG78+HR!AG93)</f>
        <v>20500</v>
      </c>
      <c r="AH20" s="462">
        <f ca="1">$B$8*(HR!AH78+HR!AH93)</f>
        <v>20500</v>
      </c>
      <c r="AI20" s="462">
        <f ca="1">$B$8*(HR!AI78+HR!AI93)</f>
        <v>21000</v>
      </c>
      <c r="AJ20" s="462">
        <f ca="1">$B$8*(HR!AJ78+HR!AJ93)</f>
        <v>21000</v>
      </c>
      <c r="AK20" s="462">
        <f ca="1">$B$8*(HR!AK78+HR!AK93)</f>
        <v>21000</v>
      </c>
      <c r="AL20" s="462">
        <f ca="1">$B$8*(HR!AL78+HR!AL93)</f>
        <v>21000</v>
      </c>
      <c r="AM20" s="462">
        <f ca="1">$B$8*(HR!AM78+HR!AM93)</f>
        <v>21000</v>
      </c>
      <c r="AN20" s="462">
        <f ca="1">$B$8*(HR!AN78+HR!AN93)</f>
        <v>21000</v>
      </c>
      <c r="AO20" s="462">
        <f ca="1">$B$8*(HR!AO78+HR!AO93)</f>
        <v>21000</v>
      </c>
      <c r="AP20" s="462">
        <f ca="1">$B$8*(HR!AP78+HR!AP93)</f>
        <v>21000</v>
      </c>
      <c r="AQ20" s="462">
        <f ca="1">$B$8*(HR!AQ78+HR!AQ93)</f>
        <v>21000</v>
      </c>
      <c r="AR20" s="472">
        <f t="shared" ca="1" si="16"/>
        <v>250000</v>
      </c>
      <c r="AS20" s="462">
        <f ca="1">$B$8*(HR!AS78+HR!AS93)</f>
        <v>21000</v>
      </c>
      <c r="AT20" s="462">
        <f ca="1">$B$8*(HR!AT78+HR!AT93)</f>
        <v>21000</v>
      </c>
      <c r="AU20" s="462">
        <f ca="1">$B$8*(HR!AU78+HR!AU93)</f>
        <v>21000</v>
      </c>
      <c r="AV20" s="462">
        <f ca="1">$B$8*(HR!AV78+HR!AV93)</f>
        <v>21000</v>
      </c>
      <c r="AW20" s="462">
        <f ca="1">$B$8*(HR!AW78+HR!AW93)</f>
        <v>21000</v>
      </c>
      <c r="AX20" s="462">
        <f ca="1">$B$8*(HR!AX78+HR!AX93)</f>
        <v>21500</v>
      </c>
      <c r="AY20" s="462">
        <f ca="1">$B$8*(HR!AY78+HR!AY93)</f>
        <v>21500</v>
      </c>
      <c r="AZ20" s="462">
        <f ca="1">$B$8*(HR!AZ78+HR!AZ93)</f>
        <v>21500</v>
      </c>
      <c r="BA20" s="462">
        <f ca="1">$B$8*(HR!BA78+HR!BA93)</f>
        <v>21500</v>
      </c>
      <c r="BB20" s="462">
        <f ca="1">$B$8*(HR!BB78+HR!BB93)</f>
        <v>22500</v>
      </c>
      <c r="BC20" s="462">
        <f ca="1">$B$8*(HR!BC78+HR!BC93)</f>
        <v>21500</v>
      </c>
      <c r="BD20" s="462">
        <f ca="1">$B$8*(HR!BD78+HR!BD93)</f>
        <v>21500</v>
      </c>
      <c r="BE20" s="472">
        <f t="shared" ca="1" si="17"/>
        <v>256500</v>
      </c>
      <c r="BF20" s="462">
        <f ca="1">$B$8*(HR!BF78+HR!BF93)</f>
        <v>21500</v>
      </c>
      <c r="BG20" s="462">
        <f ca="1">$B$8*(HR!BG78+HR!BG93)</f>
        <v>21500</v>
      </c>
      <c r="BH20" s="462">
        <f ca="1">$B$8*(HR!BH78+HR!BH93)</f>
        <v>21500</v>
      </c>
      <c r="BI20" s="462">
        <f ca="1">$B$8*(HR!BI78+HR!BI93)</f>
        <v>21500</v>
      </c>
      <c r="BJ20" s="462">
        <f ca="1">$B$8*(HR!BJ78+HR!BJ93)</f>
        <v>21500</v>
      </c>
      <c r="BK20" s="462">
        <f ca="1">$B$8*(HR!BK78+HR!BK93)</f>
        <v>21500</v>
      </c>
      <c r="BL20" s="462">
        <f ca="1">$B$8*(HR!BL78+HR!BL93)</f>
        <v>21500</v>
      </c>
      <c r="BM20" s="462">
        <f ca="1">$B$8*(HR!BM78+HR!BM93)</f>
        <v>21500</v>
      </c>
      <c r="BN20" s="462">
        <f ca="1">$B$8*(HR!BN78+HR!BN93)</f>
        <v>21500</v>
      </c>
      <c r="BO20" s="462">
        <f ca="1">$B$8*(HR!BO78+HR!BO93)</f>
        <v>21500</v>
      </c>
      <c r="BP20" s="462">
        <f ca="1">$B$8*(HR!BP78+HR!BP93)</f>
        <v>21500</v>
      </c>
      <c r="BQ20" s="462">
        <f ca="1">$B$8*(HR!BQ78+HR!BQ93)</f>
        <v>21500</v>
      </c>
      <c r="BR20" s="472">
        <f t="shared" ca="1" si="18"/>
        <v>258000</v>
      </c>
      <c r="BS20" s="462">
        <f ca="1">$B$8*(HR!BS78+HR!BS93)</f>
        <v>22000</v>
      </c>
      <c r="BT20" s="462">
        <f ca="1">$B$8*(HR!BT78+HR!BT93)</f>
        <v>22000</v>
      </c>
      <c r="BU20" s="462">
        <f ca="1">$B$8*(HR!BU78+HR!BU93)</f>
        <v>22000</v>
      </c>
      <c r="BV20" s="462">
        <f ca="1">$B$8*(HR!BV78+HR!BV93)</f>
        <v>22000</v>
      </c>
      <c r="BW20" s="462">
        <f ca="1">$B$8*(HR!BW78+HR!BW93)</f>
        <v>22000</v>
      </c>
      <c r="BX20" s="462">
        <f ca="1">$B$8*(HR!BX78+HR!BX93)</f>
        <v>22000</v>
      </c>
      <c r="BY20" s="462">
        <f ca="1">$B$8*(HR!BY78+HR!BY93)</f>
        <v>22000</v>
      </c>
      <c r="BZ20" s="462">
        <f ca="1">$B$8*(HR!BZ78+HR!BZ93)</f>
        <v>22000</v>
      </c>
      <c r="CA20" s="462">
        <f ca="1">$B$8*(HR!CA78+HR!CA93)</f>
        <v>22000</v>
      </c>
      <c r="CB20" s="462">
        <f ca="1">$B$8*(HR!CB78+HR!CB93)</f>
        <v>22000</v>
      </c>
      <c r="CC20" s="462">
        <f ca="1">$B$8*(HR!CC78+HR!CC93)</f>
        <v>22000</v>
      </c>
      <c r="CD20" s="462">
        <f ca="1">$B$8*(HR!CD78+HR!CD93)</f>
        <v>22000</v>
      </c>
      <c r="CE20" s="472">
        <f t="shared" ca="1" si="19"/>
        <v>264000</v>
      </c>
      <c r="CF20" s="462">
        <f ca="1">$B$8*(HR!CF78+HR!CF93)</f>
        <v>22000</v>
      </c>
      <c r="CG20" s="462">
        <f ca="1">$B$8*(HR!CG78+HR!CG93)</f>
        <v>22000</v>
      </c>
      <c r="CH20" s="462">
        <f ca="1">$B$8*(HR!CH78+HR!CH93)</f>
        <v>22000</v>
      </c>
      <c r="CI20" s="462">
        <f ca="1">$B$8*(HR!CI78+HR!CI93)</f>
        <v>22000</v>
      </c>
      <c r="CJ20" s="462">
        <f ca="1">$B$8*(HR!CJ78+HR!CJ93)</f>
        <v>22000</v>
      </c>
      <c r="CK20" s="462">
        <f ca="1">$B$8*(HR!CK78+HR!CK93)</f>
        <v>22000</v>
      </c>
      <c r="CL20" s="462">
        <f ca="1">$B$8*(HR!CL78+HR!CL93)</f>
        <v>22000</v>
      </c>
      <c r="CM20" s="462">
        <f ca="1">$B$8*(HR!CM78+HR!CM93)</f>
        <v>22000</v>
      </c>
      <c r="CN20" s="462">
        <f ca="1">$B$8*(HR!CN78+HR!CN93)</f>
        <v>22000</v>
      </c>
      <c r="CO20" s="462">
        <f ca="1">$B$8*(HR!CO78+HR!CO93)</f>
        <v>22000</v>
      </c>
      <c r="CP20" s="462">
        <f ca="1">$B$8*(HR!CP78+HR!CP93)</f>
        <v>22000</v>
      </c>
      <c r="CQ20" s="462">
        <f ca="1">$B$8*(HR!CQ78+HR!CQ93)</f>
        <v>22000</v>
      </c>
      <c r="CR20" s="472">
        <f t="shared" ca="1" si="20"/>
        <v>264000</v>
      </c>
    </row>
    <row r="21" spans="1:96" ht="16">
      <c r="A21" s="47" t="s">
        <v>245</v>
      </c>
      <c r="F21" s="464">
        <f>$B$9*(HR!F78+HR!F93)</f>
        <v>2000</v>
      </c>
      <c r="G21" s="464">
        <f>$B$9*(HR!G78-HR!F78+HR!G93-HR!F93)</f>
        <v>0</v>
      </c>
      <c r="H21" s="464">
        <f>$B$9*(HR!H78-HR!G78+HR!H93-HR!G93)</f>
        <v>0</v>
      </c>
      <c r="I21" s="464">
        <f>$B$9*(HR!I78-HR!H78+HR!I93-HR!H93)</f>
        <v>0</v>
      </c>
      <c r="J21" s="464">
        <f>$B$9*(HR!J78-HR!I78+HR!J93-HR!I93)</f>
        <v>0</v>
      </c>
      <c r="K21" s="464">
        <f>$B$9*(HR!K78-HR!J78+HR!K93-HR!J93)</f>
        <v>0</v>
      </c>
      <c r="L21" s="464">
        <f>$B$9*(HR!L78-HR!K78+HR!L93-HR!K93)</f>
        <v>0</v>
      </c>
      <c r="M21" s="464">
        <f>$B$9*(HR!M78-HR!L78+HR!M93-HR!L93)</f>
        <v>0</v>
      </c>
      <c r="N21" s="464">
        <f>$B$9*(HR!N78-HR!M78+HR!N93-HR!M93)</f>
        <v>0</v>
      </c>
      <c r="O21" s="464">
        <f>$B$9*(HR!O78-HR!N78+HR!O93-HR!N93)</f>
        <v>0</v>
      </c>
      <c r="P21" s="464">
        <f>$B$9*(HR!P78-HR!O78+HR!P93-HR!O93)</f>
        <v>0</v>
      </c>
      <c r="Q21" s="464">
        <f>$B$9*(HR!Q78-HR!P78+HR!Q93-HR!P93)</f>
        <v>0</v>
      </c>
      <c r="R21" s="466">
        <f t="shared" si="14"/>
        <v>2000</v>
      </c>
      <c r="S21" s="464">
        <f>$B$9*(HR!S78-HR!Q78+HR!S93-HR!Q93)</f>
        <v>0</v>
      </c>
      <c r="T21" s="464">
        <f>$B$9*(HR!T78-HR!S78+HR!T93-HR!S93)</f>
        <v>0</v>
      </c>
      <c r="U21" s="464">
        <f>$B$9*(HR!U78-HR!T78+HR!U93-HR!T93)</f>
        <v>0</v>
      </c>
      <c r="V21" s="464">
        <f>$B$9*(HR!V78-HR!U78+HR!V93-HR!U93)</f>
        <v>0</v>
      </c>
      <c r="W21" s="464">
        <f>$B$9*(HR!W78-HR!V78+HR!W93-HR!V93)</f>
        <v>0</v>
      </c>
      <c r="X21" s="464">
        <f>$B$9*(HR!X78-HR!W78+HR!X93-HR!W93)</f>
        <v>0</v>
      </c>
      <c r="Y21" s="464">
        <f>$B$9*(HR!Y78-HR!X78+HR!Y93-HR!X93)</f>
        <v>0</v>
      </c>
      <c r="Z21" s="464">
        <f>$B$9*(HR!Z78-HR!Y78+HR!Z93-HR!Y93)</f>
        <v>0</v>
      </c>
      <c r="AA21" s="464">
        <f>$B$9*(HR!AA78-HR!Z78+HR!AA93-HR!Z93)</f>
        <v>0</v>
      </c>
      <c r="AB21" s="464">
        <f>$B$9*(HR!AB78-HR!AA78+HR!AB93-HR!AA93)</f>
        <v>0</v>
      </c>
      <c r="AC21" s="464">
        <f>$B$9*(HR!AC78-HR!AB78+HR!AC93-HR!AB93)</f>
        <v>0</v>
      </c>
      <c r="AD21" s="464">
        <f>$B$9*(HR!AD78-HR!AC78+HR!AD93-HR!AC93)</f>
        <v>0</v>
      </c>
      <c r="AE21" s="466">
        <f t="shared" si="15"/>
        <v>0</v>
      </c>
      <c r="AF21" s="464">
        <f ca="1">$B$9*(HR!AF78-HR!AD78+HR!AF93-HR!AD93)</f>
        <v>0</v>
      </c>
      <c r="AG21" s="464">
        <f ca="1">$B$9*(HR!AG78-HR!AF78+HR!AG93-HR!AF93)</f>
        <v>50</v>
      </c>
      <c r="AH21" s="464">
        <f ca="1">$B$9*(HR!AH78-HR!AG78+HR!AH93-HR!AG93)</f>
        <v>0</v>
      </c>
      <c r="AI21" s="464">
        <f ca="1">$B$9*(HR!AI78-HR!AH78+HR!AI93-HR!AH93)</f>
        <v>50</v>
      </c>
      <c r="AJ21" s="464">
        <f ca="1">$B$9*(HR!AJ78-HR!AI78+HR!AJ93-HR!AI93)</f>
        <v>0</v>
      </c>
      <c r="AK21" s="464">
        <f ca="1">$B$9*(HR!AK78-HR!AJ78+HR!AK93-HR!AJ93)</f>
        <v>0</v>
      </c>
      <c r="AL21" s="464">
        <f ca="1">$B$9*(HR!AL78-HR!AK78+HR!AL93-HR!AK93)</f>
        <v>0</v>
      </c>
      <c r="AM21" s="464">
        <f ca="1">$B$9*(HR!AM78-HR!AL78+HR!AM93-HR!AL93)</f>
        <v>0</v>
      </c>
      <c r="AN21" s="464">
        <f ca="1">$B$9*(HR!AN78-HR!AM78+HR!AN93-HR!AM93)</f>
        <v>0</v>
      </c>
      <c r="AO21" s="464">
        <f ca="1">$B$9*(HR!AO78-HR!AN78+HR!AO93-HR!AN93)</f>
        <v>0</v>
      </c>
      <c r="AP21" s="464">
        <f ca="1">$B$9*(HR!AP78-HR!AO78+HR!AP93-HR!AO93)</f>
        <v>0</v>
      </c>
      <c r="AQ21" s="464">
        <f ca="1">$B$9*(HR!AQ78-HR!AP78+HR!AQ93-HR!AP93)</f>
        <v>0</v>
      </c>
      <c r="AR21" s="466">
        <f t="shared" ca="1" si="16"/>
        <v>100</v>
      </c>
      <c r="AS21" s="464">
        <f ca="1">$B$9*(HR!AS78-HR!AQ78+HR!AS93-HR!AQ93)</f>
        <v>0</v>
      </c>
      <c r="AT21" s="464">
        <f ca="1">$B$9*(HR!AT78-HR!AS78+HR!AT93-HR!AS93)</f>
        <v>0</v>
      </c>
      <c r="AU21" s="464">
        <f ca="1">$B$9*(HR!AU78-HR!AT78+HR!AU93-HR!AT93)</f>
        <v>0</v>
      </c>
      <c r="AV21" s="464">
        <f ca="1">$B$9*(HR!AV78-HR!AU78+HR!AV93-HR!AU93)</f>
        <v>0</v>
      </c>
      <c r="AW21" s="464">
        <f ca="1">$B$9*(HR!AW78-HR!AV78+HR!AW93-HR!AV93)</f>
        <v>0</v>
      </c>
      <c r="AX21" s="464">
        <f ca="1">$B$9*(HR!AX78-HR!AW78+HR!AX93-HR!AW93)</f>
        <v>50</v>
      </c>
      <c r="AY21" s="464">
        <f ca="1">$B$9*(HR!AY78-HR!AX78+HR!AY93-HR!AX93)</f>
        <v>0</v>
      </c>
      <c r="AZ21" s="464">
        <f ca="1">$B$9*(HR!AZ78-HR!AY78+HR!AZ93-HR!AY93)</f>
        <v>0</v>
      </c>
      <c r="BA21" s="464">
        <f ca="1">$B$9*(HR!BA78-HR!AZ78+HR!BA93-HR!AZ93)</f>
        <v>0</v>
      </c>
      <c r="BB21" s="464">
        <f ca="1">$B$9*(HR!BB78-HR!BA78+HR!BB93-HR!BA93)</f>
        <v>100</v>
      </c>
      <c r="BC21" s="464">
        <f ca="1">$B$9*(HR!BC78-HR!BB78+HR!BC93-HR!BB93)</f>
        <v>-100</v>
      </c>
      <c r="BD21" s="464">
        <f ca="1">$B$9*(HR!BD78-HR!BC78+HR!BD93-HR!BC93)</f>
        <v>0</v>
      </c>
      <c r="BE21" s="466">
        <f t="shared" ca="1" si="17"/>
        <v>50</v>
      </c>
      <c r="BF21" s="464">
        <f ca="1">$B$9*(HR!BF78-HR!BD78+HR!BF93-HR!BD93)</f>
        <v>0</v>
      </c>
      <c r="BG21" s="464">
        <f ca="1">$B$9*(HR!BG78-HR!BF78+HR!BG93-HR!BF93)</f>
        <v>0</v>
      </c>
      <c r="BH21" s="464">
        <f ca="1">$B$9*(HR!BH78-HR!BG78+HR!BH93-HR!BG93)</f>
        <v>0</v>
      </c>
      <c r="BI21" s="464">
        <f ca="1">$B$9*(HR!BI78-HR!BH78+HR!BI93-HR!BH93)</f>
        <v>0</v>
      </c>
      <c r="BJ21" s="464">
        <f ca="1">$B$9*(HR!BJ78-HR!BI78+HR!BJ93-HR!BI93)</f>
        <v>0</v>
      </c>
      <c r="BK21" s="464">
        <f ca="1">$B$9*(HR!BK78-HR!BJ78+HR!BK93-HR!BJ93)</f>
        <v>0</v>
      </c>
      <c r="BL21" s="464">
        <f ca="1">$B$9*(HR!BL78-HR!BK78+HR!BL93-HR!BK93)</f>
        <v>0</v>
      </c>
      <c r="BM21" s="464">
        <f ca="1">$B$9*(HR!BM78-HR!BL78+HR!BM93-HR!BL93)</f>
        <v>0</v>
      </c>
      <c r="BN21" s="464">
        <f ca="1">$B$9*(HR!BN78-HR!BM78+HR!BN93-HR!BM93)</f>
        <v>0</v>
      </c>
      <c r="BO21" s="464">
        <f ca="1">$B$9*(HR!BO78-HR!BN78+HR!BO93-HR!BN93)</f>
        <v>0</v>
      </c>
      <c r="BP21" s="464">
        <f ca="1">$B$9*(HR!BP78-HR!BO78+HR!BP93-HR!BO93)</f>
        <v>0</v>
      </c>
      <c r="BQ21" s="464">
        <f ca="1">$B$9*(HR!BQ78-HR!BP78+HR!BQ93-HR!BP93)</f>
        <v>0</v>
      </c>
      <c r="BR21" s="466">
        <f t="shared" ca="1" si="18"/>
        <v>0</v>
      </c>
      <c r="BS21" s="464">
        <f ca="1">$B$9*(HR!BS78-HR!BQ78+HR!BS93-HR!BQ93)</f>
        <v>50</v>
      </c>
      <c r="BT21" s="464">
        <f ca="1">$B$9*(HR!BT78-HR!BS78+HR!BT93-HR!BS93)</f>
        <v>0</v>
      </c>
      <c r="BU21" s="464">
        <f ca="1">$B$9*(HR!BU78-HR!BT78+HR!BU93-HR!BT93)</f>
        <v>0</v>
      </c>
      <c r="BV21" s="464">
        <f ca="1">$B$9*(HR!BV78-HR!BU78+HR!BV93-HR!BU93)</f>
        <v>0</v>
      </c>
      <c r="BW21" s="464">
        <f ca="1">$B$9*(HR!BW78-HR!BV78+HR!BW93-HR!BV93)</f>
        <v>0</v>
      </c>
      <c r="BX21" s="464">
        <f ca="1">$B$9*(HR!BX78-HR!BW78+HR!BX93-HR!BW93)</f>
        <v>0</v>
      </c>
      <c r="BY21" s="464">
        <f ca="1">$B$9*(HR!BY78-HR!BX78+HR!BY93-HR!BX93)</f>
        <v>0</v>
      </c>
      <c r="BZ21" s="464">
        <f ca="1">$B$9*(HR!BZ78-HR!BY78+HR!BZ93-HR!BY93)</f>
        <v>0</v>
      </c>
      <c r="CA21" s="464">
        <f ca="1">$B$9*(HR!CA78-HR!BZ78+HR!CA93-HR!BZ93)</f>
        <v>0</v>
      </c>
      <c r="CB21" s="464">
        <f ca="1">$B$9*(HR!CB78-HR!CA78+HR!CB93-HR!CA93)</f>
        <v>0</v>
      </c>
      <c r="CC21" s="464">
        <f ca="1">$B$9*(HR!CC78-HR!CB78+HR!CC93-HR!CB93)</f>
        <v>0</v>
      </c>
      <c r="CD21" s="464">
        <f ca="1">$B$9*(HR!CD78-HR!CC78+HR!CD93-HR!CC93)</f>
        <v>0</v>
      </c>
      <c r="CE21" s="466">
        <f t="shared" ca="1" si="19"/>
        <v>50</v>
      </c>
      <c r="CF21" s="464">
        <f ca="1">$B$9*(HR!CF78-HR!CD78+HR!CF93-HR!CD93)</f>
        <v>0</v>
      </c>
      <c r="CG21" s="464">
        <f ca="1">$B$9*(HR!CG78-HR!CF78+HR!CG93-HR!CF93)</f>
        <v>0</v>
      </c>
      <c r="CH21" s="464">
        <f ca="1">$B$9*(HR!CH78-HR!CG78+HR!CH93-HR!CG93)</f>
        <v>0</v>
      </c>
      <c r="CI21" s="464">
        <f ca="1">$B$9*(HR!CI78-HR!CH78+HR!CI93-HR!CH93)</f>
        <v>0</v>
      </c>
      <c r="CJ21" s="464">
        <f ca="1">$B$9*(HR!CJ78-HR!CI78+HR!CJ93-HR!CI93)</f>
        <v>0</v>
      </c>
      <c r="CK21" s="464">
        <f ca="1">$B$9*(HR!CK78-HR!CJ78+HR!CK93-HR!CJ93)</f>
        <v>0</v>
      </c>
      <c r="CL21" s="464">
        <f ca="1">$B$9*(HR!CL78-HR!CK78+HR!CL93-HR!CK93)</f>
        <v>0</v>
      </c>
      <c r="CM21" s="464">
        <f ca="1">$B$9*(HR!CM78-HR!CL78+HR!CM93-HR!CL93)</f>
        <v>0</v>
      </c>
      <c r="CN21" s="464">
        <f ca="1">$B$9*(HR!CN78-HR!CM78+HR!CN93-HR!CM93)</f>
        <v>0</v>
      </c>
      <c r="CO21" s="464">
        <f ca="1">$B$9*(HR!CO78-HR!CN78+HR!CO93-HR!CN93)</f>
        <v>0</v>
      </c>
      <c r="CP21" s="464">
        <f ca="1">$B$9*(HR!CP78-HR!CO78+HR!CP93-HR!CO93)</f>
        <v>0</v>
      </c>
      <c r="CQ21" s="464">
        <f ca="1">$B$9*(HR!CQ78-HR!CP78+HR!CQ93-HR!CP93)</f>
        <v>0</v>
      </c>
      <c r="CR21" s="466">
        <f t="shared" ca="1" si="20"/>
        <v>0</v>
      </c>
    </row>
    <row r="22" spans="1:96" ht="16">
      <c r="A22" s="692" t="s">
        <v>246</v>
      </c>
      <c r="B22" s="49"/>
      <c r="C22" s="49"/>
      <c r="D22" s="49"/>
      <c r="E22" s="49"/>
      <c r="F22" s="462">
        <f>$B$10*(HR!F78+HR!F93)</f>
        <v>4000</v>
      </c>
      <c r="G22" s="462">
        <f>$B$10*(HR!G78+HR!G93)</f>
        <v>4000</v>
      </c>
      <c r="H22" s="462">
        <f>$B$10*(HR!H78+HR!H93)</f>
        <v>4000</v>
      </c>
      <c r="I22" s="462">
        <f>$B$10*(HR!I78+HR!I93)</f>
        <v>4000</v>
      </c>
      <c r="J22" s="462">
        <f>$B$10*(HR!J78+HR!J93)</f>
        <v>4000</v>
      </c>
      <c r="K22" s="462">
        <f>$B$10*(HR!K78+HR!K93)</f>
        <v>4000</v>
      </c>
      <c r="L22" s="462">
        <f>$B$10*(HR!L78+HR!L93)</f>
        <v>4000</v>
      </c>
      <c r="M22" s="462">
        <f>$B$10*(HR!M78+HR!M93)</f>
        <v>4000</v>
      </c>
      <c r="N22" s="462">
        <f>$B$10*(HR!N78+HR!N93)</f>
        <v>4000</v>
      </c>
      <c r="O22" s="462">
        <f>$B$10*(HR!O78+HR!O93)</f>
        <v>4000</v>
      </c>
      <c r="P22" s="462">
        <f>$B$10*(HR!P78+HR!P93)</f>
        <v>4000</v>
      </c>
      <c r="Q22" s="462">
        <f>$B$10*(HR!Q78+HR!Q93)</f>
        <v>4000</v>
      </c>
      <c r="R22" s="472">
        <f t="shared" si="14"/>
        <v>48000</v>
      </c>
      <c r="S22" s="462">
        <f>$B$10*(HR!S78+HR!S93)</f>
        <v>4000</v>
      </c>
      <c r="T22" s="462">
        <f>$B$10*(HR!T78+HR!T93)</f>
        <v>4000</v>
      </c>
      <c r="U22" s="462">
        <f>$B$10*(HR!U78+HR!U93)</f>
        <v>4000</v>
      </c>
      <c r="V22" s="462">
        <f>$B$10*(HR!V78+HR!V93)</f>
        <v>4000</v>
      </c>
      <c r="W22" s="462">
        <f>$B$10*(HR!W78+HR!W93)</f>
        <v>4000</v>
      </c>
      <c r="X22" s="462">
        <f>$B$10*(HR!X78+HR!X93)</f>
        <v>4000</v>
      </c>
      <c r="Y22" s="462">
        <f>$B$10*(HR!Y78+HR!Y93)</f>
        <v>4000</v>
      </c>
      <c r="Z22" s="462">
        <f>$B$10*(HR!Z78+HR!Z93)</f>
        <v>4000</v>
      </c>
      <c r="AA22" s="462">
        <f>$B$10*(HR!AA78+HR!AA93)</f>
        <v>4000</v>
      </c>
      <c r="AB22" s="462">
        <f>$B$10*(HR!AB78+HR!AB93)</f>
        <v>4000</v>
      </c>
      <c r="AC22" s="462">
        <f>$B$10*(HR!AC78+HR!AC93)</f>
        <v>4000</v>
      </c>
      <c r="AD22" s="462">
        <f>$B$10*(HR!AD78+HR!AD93)</f>
        <v>4000</v>
      </c>
      <c r="AE22" s="472">
        <f t="shared" si="15"/>
        <v>48000</v>
      </c>
      <c r="AF22" s="462">
        <f ca="1">$B$10*(HR!AF78+HR!AF93)</f>
        <v>4000</v>
      </c>
      <c r="AG22" s="462">
        <f ca="1">$B$10*(HR!AG78+HR!AG93)</f>
        <v>4100</v>
      </c>
      <c r="AH22" s="462">
        <f ca="1">$B$10*(HR!AH78+HR!AH93)</f>
        <v>4100</v>
      </c>
      <c r="AI22" s="462">
        <f ca="1">$B$10*(HR!AI78+HR!AI93)</f>
        <v>4200</v>
      </c>
      <c r="AJ22" s="462">
        <f ca="1">$B$10*(HR!AJ78+HR!AJ93)</f>
        <v>4200</v>
      </c>
      <c r="AK22" s="462">
        <f ca="1">$B$10*(HR!AK78+HR!AK93)</f>
        <v>4200</v>
      </c>
      <c r="AL22" s="462">
        <f ca="1">$B$10*(HR!AL78+HR!AL93)</f>
        <v>4200</v>
      </c>
      <c r="AM22" s="462">
        <f ca="1">$B$10*(HR!AM78+HR!AM93)</f>
        <v>4200</v>
      </c>
      <c r="AN22" s="462">
        <f ca="1">$B$10*(HR!AN78+HR!AN93)</f>
        <v>4200</v>
      </c>
      <c r="AO22" s="462">
        <f ca="1">$B$10*(HR!AO78+HR!AO93)</f>
        <v>4200</v>
      </c>
      <c r="AP22" s="462">
        <f ca="1">$B$10*(HR!AP78+HR!AP93)</f>
        <v>4200</v>
      </c>
      <c r="AQ22" s="462">
        <f ca="1">$B$10*(HR!AQ78+HR!AQ93)</f>
        <v>4200</v>
      </c>
      <c r="AR22" s="472">
        <f t="shared" ca="1" si="16"/>
        <v>50000</v>
      </c>
      <c r="AS22" s="462">
        <f ca="1">$B$10*(HR!AS78+HR!AS93)</f>
        <v>4200</v>
      </c>
      <c r="AT22" s="462">
        <f ca="1">$B$10*(HR!AT78+HR!AT93)</f>
        <v>4200</v>
      </c>
      <c r="AU22" s="462">
        <f ca="1">$B$10*(HR!AU78+HR!AU93)</f>
        <v>4200</v>
      </c>
      <c r="AV22" s="462">
        <f ca="1">$B$10*(HR!AV78+HR!AV93)</f>
        <v>4200</v>
      </c>
      <c r="AW22" s="462">
        <f ca="1">$B$10*(HR!AW78+HR!AW93)</f>
        <v>4200</v>
      </c>
      <c r="AX22" s="462">
        <f ca="1">$B$10*(HR!AX78+HR!AX93)</f>
        <v>4300</v>
      </c>
      <c r="AY22" s="462">
        <f ca="1">$B$10*(HR!AY78+HR!AY93)</f>
        <v>4300</v>
      </c>
      <c r="AZ22" s="462">
        <f ca="1">$B$10*(HR!AZ78+HR!AZ93)</f>
        <v>4300</v>
      </c>
      <c r="BA22" s="462">
        <f ca="1">$B$10*(HR!BA78+HR!BA93)</f>
        <v>4300</v>
      </c>
      <c r="BB22" s="462">
        <f ca="1">$B$10*(HR!BB78+HR!BB93)</f>
        <v>4500</v>
      </c>
      <c r="BC22" s="462">
        <f ca="1">$B$10*(HR!BC78+HR!BC93)</f>
        <v>4300</v>
      </c>
      <c r="BD22" s="462">
        <f ca="1">$B$10*(HR!BD78+HR!BD93)</f>
        <v>4300</v>
      </c>
      <c r="BE22" s="472">
        <f t="shared" ca="1" si="17"/>
        <v>51300</v>
      </c>
      <c r="BF22" s="462">
        <f ca="1">$B$10*(HR!BF78+HR!BF93)</f>
        <v>4300</v>
      </c>
      <c r="BG22" s="462">
        <f ca="1">$B$10*(HR!BG78+HR!BG93)</f>
        <v>4300</v>
      </c>
      <c r="BH22" s="462">
        <f ca="1">$B$10*(HR!BH78+HR!BH93)</f>
        <v>4300</v>
      </c>
      <c r="BI22" s="462">
        <f ca="1">$B$10*(HR!BI78+HR!BI93)</f>
        <v>4300</v>
      </c>
      <c r="BJ22" s="462">
        <f ca="1">$B$10*(HR!BJ78+HR!BJ93)</f>
        <v>4300</v>
      </c>
      <c r="BK22" s="462">
        <f ca="1">$B$10*(HR!BK78+HR!BK93)</f>
        <v>4300</v>
      </c>
      <c r="BL22" s="462">
        <f ca="1">$B$10*(HR!BL78+HR!BL93)</f>
        <v>4300</v>
      </c>
      <c r="BM22" s="462">
        <f ca="1">$B$10*(HR!BM78+HR!BM93)</f>
        <v>4300</v>
      </c>
      <c r="BN22" s="462">
        <f ca="1">$B$10*(HR!BN78+HR!BN93)</f>
        <v>4300</v>
      </c>
      <c r="BO22" s="462">
        <f ca="1">$B$10*(HR!BO78+HR!BO93)</f>
        <v>4300</v>
      </c>
      <c r="BP22" s="462">
        <f ca="1">$B$10*(HR!BP78+HR!BP93)</f>
        <v>4300</v>
      </c>
      <c r="BQ22" s="462">
        <f ca="1">$B$10*(HR!BQ78+HR!BQ93)</f>
        <v>4300</v>
      </c>
      <c r="BR22" s="472">
        <f t="shared" ca="1" si="18"/>
        <v>51600</v>
      </c>
      <c r="BS22" s="462">
        <f ca="1">$B$10*(HR!BS78+HR!BS93)</f>
        <v>4400</v>
      </c>
      <c r="BT22" s="462">
        <f ca="1">$B$10*(HR!BT78+HR!BT93)</f>
        <v>4400</v>
      </c>
      <c r="BU22" s="462">
        <f ca="1">$B$10*(HR!BU78+HR!BU93)</f>
        <v>4400</v>
      </c>
      <c r="BV22" s="462">
        <f ca="1">$B$10*(HR!BV78+HR!BV93)</f>
        <v>4400</v>
      </c>
      <c r="BW22" s="462">
        <f ca="1">$B$10*(HR!BW78+HR!BW93)</f>
        <v>4400</v>
      </c>
      <c r="BX22" s="462">
        <f ca="1">$B$10*(HR!BX78+HR!BX93)</f>
        <v>4400</v>
      </c>
      <c r="BY22" s="462">
        <f ca="1">$B$10*(HR!BY78+HR!BY93)</f>
        <v>4400</v>
      </c>
      <c r="BZ22" s="462">
        <f ca="1">$B$10*(HR!BZ78+HR!BZ93)</f>
        <v>4400</v>
      </c>
      <c r="CA22" s="462">
        <f ca="1">$B$10*(HR!CA78+HR!CA93)</f>
        <v>4400</v>
      </c>
      <c r="CB22" s="462">
        <f ca="1">$B$10*(HR!CB78+HR!CB93)</f>
        <v>4400</v>
      </c>
      <c r="CC22" s="462">
        <f ca="1">$B$10*(HR!CC78+HR!CC93)</f>
        <v>4400</v>
      </c>
      <c r="CD22" s="462">
        <f ca="1">$B$10*(HR!CD78+HR!CD93)</f>
        <v>4400</v>
      </c>
      <c r="CE22" s="472">
        <f t="shared" ca="1" si="19"/>
        <v>52800</v>
      </c>
      <c r="CF22" s="462">
        <f ca="1">$B$10*(HR!CF78+HR!CF93)</f>
        <v>4400</v>
      </c>
      <c r="CG22" s="462">
        <f ca="1">$B$10*(HR!CG78+HR!CG93)</f>
        <v>4400</v>
      </c>
      <c r="CH22" s="462">
        <f ca="1">$B$10*(HR!CH78+HR!CH93)</f>
        <v>4400</v>
      </c>
      <c r="CI22" s="462">
        <f ca="1">$B$10*(HR!CI78+HR!CI93)</f>
        <v>4400</v>
      </c>
      <c r="CJ22" s="462">
        <f ca="1">$B$10*(HR!CJ78+HR!CJ93)</f>
        <v>4400</v>
      </c>
      <c r="CK22" s="462">
        <f ca="1">$B$10*(HR!CK78+HR!CK93)</f>
        <v>4400</v>
      </c>
      <c r="CL22" s="462">
        <f ca="1">$B$10*(HR!CL78+HR!CL93)</f>
        <v>4400</v>
      </c>
      <c r="CM22" s="462">
        <f ca="1">$B$10*(HR!CM78+HR!CM93)</f>
        <v>4400</v>
      </c>
      <c r="CN22" s="462">
        <f ca="1">$B$10*(HR!CN78+HR!CN93)</f>
        <v>4400</v>
      </c>
      <c r="CO22" s="462">
        <f ca="1">$B$10*(HR!CO78+HR!CO93)</f>
        <v>4400</v>
      </c>
      <c r="CP22" s="462">
        <f ca="1">$B$10*(HR!CP78+HR!CP93)</f>
        <v>4400</v>
      </c>
      <c r="CQ22" s="462">
        <f ca="1">$B$10*(HR!CQ78+HR!CQ93)</f>
        <v>4400</v>
      </c>
      <c r="CR22" s="472">
        <f t="shared" ca="1" si="20"/>
        <v>52800</v>
      </c>
    </row>
    <row r="23" spans="1:96" ht="16">
      <c r="A23" s="47" t="s">
        <v>206</v>
      </c>
      <c r="F23" s="464">
        <f>$B$11*Revenues!F4</f>
        <v>0</v>
      </c>
      <c r="G23" s="464">
        <f>$B$11*Revenues!G4</f>
        <v>0</v>
      </c>
      <c r="H23" s="464">
        <f>$B$11*Revenues!H4</f>
        <v>0</v>
      </c>
      <c r="I23" s="464">
        <f>$B$11*Revenues!I4</f>
        <v>0</v>
      </c>
      <c r="J23" s="464">
        <f ca="1">$B$11*Revenues!J4</f>
        <v>0</v>
      </c>
      <c r="K23" s="464">
        <f ca="1">$B$11*Revenues!K4</f>
        <v>0</v>
      </c>
      <c r="L23" s="464">
        <f ca="1">$B$11*Revenues!L4</f>
        <v>0</v>
      </c>
      <c r="M23" s="464">
        <f ca="1">$B$11*Revenues!M4</f>
        <v>0</v>
      </c>
      <c r="N23" s="464">
        <f ca="1">$B$11*Revenues!N4</f>
        <v>0</v>
      </c>
      <c r="O23" s="464">
        <f ca="1">$B$11*Revenues!O4</f>
        <v>0</v>
      </c>
      <c r="P23" s="464">
        <f ca="1">$B$11*Revenues!P4</f>
        <v>0</v>
      </c>
      <c r="Q23" s="464">
        <f ca="1">$B$11*Revenues!Q4</f>
        <v>0</v>
      </c>
      <c r="R23" s="466">
        <f t="shared" ca="1" si="14"/>
        <v>0</v>
      </c>
      <c r="S23" s="464">
        <f ca="1">$B$11*Revenues!S4</f>
        <v>0</v>
      </c>
      <c r="T23" s="464">
        <f ca="1">$B$11*Revenues!T4</f>
        <v>0</v>
      </c>
      <c r="U23" s="464">
        <f ca="1">$B$11*Revenues!U4</f>
        <v>0</v>
      </c>
      <c r="V23" s="464">
        <f ca="1">$B$11*Revenues!V4</f>
        <v>0</v>
      </c>
      <c r="W23" s="464">
        <f ca="1">$B$11*Revenues!W4</f>
        <v>76.8</v>
      </c>
      <c r="X23" s="464">
        <f ca="1">$B$11*Revenues!X4</f>
        <v>192</v>
      </c>
      <c r="Y23" s="464">
        <f ca="1">$B$11*Revenues!Y4</f>
        <v>124.58</v>
      </c>
      <c r="Z23" s="464">
        <f ca="1">$B$11*Revenues!Z4</f>
        <v>102.18</v>
      </c>
      <c r="AA23" s="464">
        <f ca="1">$B$11*Revenues!AA4</f>
        <v>102.18</v>
      </c>
      <c r="AB23" s="464">
        <f ca="1">$B$11*Revenues!AB4</f>
        <v>159.78</v>
      </c>
      <c r="AC23" s="464">
        <f ca="1">$B$11*Revenues!AC4</f>
        <v>294.18</v>
      </c>
      <c r="AD23" s="464">
        <f ca="1">$B$11*Revenues!AD4</f>
        <v>102.18</v>
      </c>
      <c r="AE23" s="466">
        <f t="shared" ca="1" si="15"/>
        <v>1153.8800000000001</v>
      </c>
      <c r="AF23" s="464">
        <f ca="1">$B$11*Revenues!AF4</f>
        <v>456.34000000000003</v>
      </c>
      <c r="AG23" s="464">
        <f ca="1">$B$11*Revenues!AG4</f>
        <v>142.74</v>
      </c>
      <c r="AH23" s="464">
        <f ca="1">$B$11*Revenues!AH4</f>
        <v>263.3</v>
      </c>
      <c r="AI23" s="464">
        <f ca="1">$B$11*Revenues!AI4</f>
        <v>580.91999999999996</v>
      </c>
      <c r="AJ23" s="464">
        <f ca="1">$B$11*Revenues!AJ4</f>
        <v>302.52</v>
      </c>
      <c r="AK23" s="464">
        <f ca="1">$B$11*Revenues!AK4</f>
        <v>634.28</v>
      </c>
      <c r="AL23" s="464">
        <f ca="1">$B$11*Revenues!AL4</f>
        <v>414.3</v>
      </c>
      <c r="AM23" s="464">
        <f ca="1">$B$11*Revenues!AM4</f>
        <v>842.06000000000006</v>
      </c>
      <c r="AN23" s="464">
        <f ca="1">$B$11*Revenues!AN4</f>
        <v>506.88</v>
      </c>
      <c r="AO23" s="464">
        <f ca="1">$B$11*Revenues!AO4</f>
        <v>848.24</v>
      </c>
      <c r="AP23" s="464">
        <f ca="1">$B$11*Revenues!AP4</f>
        <v>973.86</v>
      </c>
      <c r="AQ23" s="464">
        <f ca="1">$B$11*Revenues!AQ4</f>
        <v>950.42000000000007</v>
      </c>
      <c r="AR23" s="466">
        <f t="shared" ca="1" si="16"/>
        <v>6915.86</v>
      </c>
      <c r="AS23" s="464">
        <f ca="1">$B$11*Revenues!AS4</f>
        <v>1154.78</v>
      </c>
      <c r="AT23" s="464">
        <f ca="1">$B$11*Revenues!AT4</f>
        <v>1410.56</v>
      </c>
      <c r="AU23" s="464">
        <f ca="1">$B$11*Revenues!AU4</f>
        <v>1416.74</v>
      </c>
      <c r="AV23" s="464">
        <f ca="1">$B$11*Revenues!AV4</f>
        <v>1614.92</v>
      </c>
      <c r="AW23" s="464">
        <f ca="1">$B$11*Revenues!AW4</f>
        <v>1717.1000000000001</v>
      </c>
      <c r="AX23" s="464">
        <f ca="1">$B$11*Revenues!AX4</f>
        <v>1819.28</v>
      </c>
      <c r="AY23" s="464">
        <f ca="1">$B$11*Revenues!AY4</f>
        <v>1921.46</v>
      </c>
      <c r="AZ23" s="464">
        <f ca="1">$B$11*Revenues!AZ4</f>
        <v>2023.64</v>
      </c>
      <c r="BA23" s="464">
        <f ca="1">$B$11*Revenues!BA4</f>
        <v>2125.8200000000002</v>
      </c>
      <c r="BB23" s="464">
        <f ca="1">$B$11*Revenues!BB4</f>
        <v>2228</v>
      </c>
      <c r="BC23" s="464">
        <f ca="1">$B$11*Revenues!BC4</f>
        <v>2598.98</v>
      </c>
      <c r="BD23" s="464">
        <f ca="1">$B$11*Revenues!BD4</f>
        <v>2432.36</v>
      </c>
      <c r="BE23" s="466">
        <f t="shared" ca="1" si="17"/>
        <v>22463.64</v>
      </c>
      <c r="BF23" s="464">
        <f ca="1">$B$11*Revenues!BF4</f>
        <v>2920.7000000000003</v>
      </c>
      <c r="BG23" s="464">
        <f ca="1">$B$11*Revenues!BG4</f>
        <v>2974.06</v>
      </c>
      <c r="BH23" s="464">
        <f ca="1">$B$11*Revenues!BH4</f>
        <v>3206.4</v>
      </c>
      <c r="BI23" s="464">
        <f ca="1">$B$11*Revenues!BI4</f>
        <v>3564.58</v>
      </c>
      <c r="BJ23" s="464">
        <f ca="1">$B$11*Revenues!BJ4</f>
        <v>3614.52</v>
      </c>
      <c r="BK23" s="464">
        <f ca="1">$B$11*Revenues!BK4</f>
        <v>4050.62</v>
      </c>
      <c r="BL23" s="464">
        <f ca="1">$B$11*Revenues!BL4</f>
        <v>4462.9800000000005</v>
      </c>
      <c r="BM23" s="464">
        <f ca="1">$B$11*Revenues!BM4</f>
        <v>4793.4800000000005</v>
      </c>
      <c r="BN23" s="464">
        <f ca="1">$B$11*Revenues!BN4</f>
        <v>5105.6000000000004</v>
      </c>
      <c r="BO23" s="464">
        <f ca="1">$B$11*Revenues!BO4</f>
        <v>5421.74</v>
      </c>
      <c r="BP23" s="464">
        <f ca="1">$B$11*Revenues!BP4</f>
        <v>6280.84</v>
      </c>
      <c r="BQ23" s="464">
        <f ca="1">$B$11*Revenues!BQ4</f>
        <v>6470.32</v>
      </c>
      <c r="BR23" s="466">
        <f t="shared" ca="1" si="18"/>
        <v>52865.840000000004</v>
      </c>
      <c r="BS23" s="464">
        <f ca="1">$B$11*Revenues!BS4</f>
        <v>7912.5</v>
      </c>
      <c r="BT23" s="464">
        <f ca="1">$B$11*Revenues!BT4</f>
        <v>8389.76</v>
      </c>
      <c r="BU23" s="464">
        <f ca="1">$B$11*Revenues!BU4</f>
        <v>9228.4</v>
      </c>
      <c r="BV23" s="464">
        <f ca="1">$B$11*Revenues!BV4</f>
        <v>9923.86</v>
      </c>
      <c r="BW23" s="464">
        <f ca="1">$B$11*Revenues!BW4</f>
        <v>10966.26</v>
      </c>
      <c r="BX23" s="464">
        <f ca="1">$B$11*Revenues!BX4</f>
        <v>11907.08</v>
      </c>
      <c r="BY23" s="464">
        <f ca="1">$B$11*Revenues!BY4</f>
        <v>12994.06</v>
      </c>
      <c r="BZ23" s="464">
        <f ca="1">$B$11*Revenues!BZ4</f>
        <v>14112</v>
      </c>
      <c r="CA23" s="464">
        <f ca="1">$B$11*Revenues!CA4</f>
        <v>15262.76</v>
      </c>
      <c r="CB23" s="464">
        <f ca="1">$B$11*Revenues!CB4</f>
        <v>16688.5</v>
      </c>
      <c r="CC23" s="464">
        <f ca="1">$B$11*Revenues!CC4</f>
        <v>18174</v>
      </c>
      <c r="CD23" s="464">
        <f ca="1">$B$11*Revenues!CD4</f>
        <v>19764.88</v>
      </c>
      <c r="CE23" s="466">
        <f t="shared" ca="1" si="19"/>
        <v>155324.06</v>
      </c>
      <c r="CF23" s="464">
        <f ca="1">$B$11*Revenues!CF4</f>
        <v>23361.16</v>
      </c>
      <c r="CG23" s="464">
        <f ca="1">$B$11*Revenues!CG4</f>
        <v>25823.119999999999</v>
      </c>
      <c r="CH23" s="464">
        <f ca="1">$B$11*Revenues!CH4</f>
        <v>28055.279999999999</v>
      </c>
      <c r="CI23" s="464">
        <f ca="1">$B$11*Revenues!CI4</f>
        <v>30633.119999999999</v>
      </c>
      <c r="CJ23" s="464">
        <f ca="1">$B$11*Revenues!CJ4</f>
        <v>33573.160000000003</v>
      </c>
      <c r="CK23" s="464">
        <f ca="1">$B$11*Revenues!CK4</f>
        <v>36793.54</v>
      </c>
      <c r="CL23" s="464">
        <f>$B$11*Revenues!CL4</f>
        <v>0</v>
      </c>
      <c r="CM23" s="464">
        <f>$B$11*Revenues!CM4</f>
        <v>0</v>
      </c>
      <c r="CN23" s="464">
        <f>$B$11*Revenues!CN4</f>
        <v>0</v>
      </c>
      <c r="CO23" s="464">
        <f>$B$11*Revenues!CO4</f>
        <v>0</v>
      </c>
      <c r="CP23" s="464">
        <f>$B$11*Revenues!CP4</f>
        <v>0</v>
      </c>
      <c r="CQ23" s="464">
        <f>$B$11*Revenues!CQ4</f>
        <v>0</v>
      </c>
      <c r="CR23" s="466">
        <f t="shared" ca="1" si="20"/>
        <v>178239.38</v>
      </c>
    </row>
    <row r="24" spans="1:96" ht="16">
      <c r="A24" s="538"/>
      <c r="B24" s="49" t="s">
        <v>15</v>
      </c>
      <c r="C24" s="49"/>
      <c r="D24" s="49"/>
      <c r="E24" s="49"/>
      <c r="F24" s="462">
        <f>SUM(F14:F23)</f>
        <v>70900</v>
      </c>
      <c r="G24" s="462">
        <f t="shared" ref="G24:S24" si="21">SUM(G14:G23)</f>
        <v>28900</v>
      </c>
      <c r="H24" s="462">
        <f t="shared" si="21"/>
        <v>28900</v>
      </c>
      <c r="I24" s="462">
        <f t="shared" si="21"/>
        <v>28900</v>
      </c>
      <c r="J24" s="462">
        <f t="shared" ca="1" si="21"/>
        <v>28900</v>
      </c>
      <c r="K24" s="462">
        <f t="shared" ca="1" si="21"/>
        <v>28900</v>
      </c>
      <c r="L24" s="462">
        <f t="shared" ca="1" si="21"/>
        <v>28900</v>
      </c>
      <c r="M24" s="462">
        <f t="shared" ca="1" si="21"/>
        <v>28900</v>
      </c>
      <c r="N24" s="462">
        <f t="shared" ca="1" si="21"/>
        <v>28900</v>
      </c>
      <c r="O24" s="462">
        <f t="shared" ca="1" si="21"/>
        <v>30461</v>
      </c>
      <c r="P24" s="462">
        <f t="shared" ca="1" si="21"/>
        <v>28961</v>
      </c>
      <c r="Q24" s="462">
        <f t="shared" ca="1" si="21"/>
        <v>29500</v>
      </c>
      <c r="R24" s="472">
        <f t="shared" ca="1" si="14"/>
        <v>391022</v>
      </c>
      <c r="S24" s="462">
        <f t="shared" ca="1" si="21"/>
        <v>29000</v>
      </c>
      <c r="T24" s="462">
        <f t="shared" ref="T24" ca="1" si="22">SUM(T14:T23)</f>
        <v>29002</v>
      </c>
      <c r="U24" s="462">
        <f t="shared" ref="U24" ca="1" si="23">SUM(U14:U23)</f>
        <v>29004</v>
      </c>
      <c r="V24" s="462">
        <f t="shared" ref="V24" ca="1" si="24">SUM(V14:V23)</f>
        <v>29006</v>
      </c>
      <c r="W24" s="462">
        <f t="shared" ref="W24" ca="1" si="25">SUM(W14:W23)</f>
        <v>29084.799999999999</v>
      </c>
      <c r="X24" s="462">
        <f t="shared" ref="X24" ca="1" si="26">SUM(X14:X23)</f>
        <v>29202</v>
      </c>
      <c r="Y24" s="462">
        <f t="shared" ref="Y24" ca="1" si="27">SUM(Y14:Y23)</f>
        <v>29186.58</v>
      </c>
      <c r="Z24" s="462">
        <f t="shared" ref="Z24" ca="1" si="28">SUM(Z14:Z23)</f>
        <v>29166.18</v>
      </c>
      <c r="AA24" s="462">
        <f t="shared" ref="AA24" ca="1" si="29">SUM(AA14:AA23)</f>
        <v>29168.18</v>
      </c>
      <c r="AB24" s="462">
        <f t="shared" ref="AB24" ca="1" si="30">SUM(AB14:AB23)</f>
        <v>29227.78</v>
      </c>
      <c r="AC24" s="462">
        <f t="shared" ref="AC24" ca="1" si="31">SUM(AC14:AC23)</f>
        <v>29364.18</v>
      </c>
      <c r="AD24" s="462">
        <f t="shared" ref="AD24" ca="1" si="32">SUM(AD14:AD23)</f>
        <v>29174.18</v>
      </c>
      <c r="AE24" s="472">
        <f t="shared" ca="1" si="15"/>
        <v>349585.88</v>
      </c>
      <c r="AF24" s="462">
        <f t="shared" ref="AF24" ca="1" si="33">SUM(AF14:AF23)</f>
        <v>29556.34</v>
      </c>
      <c r="AG24" s="462">
        <f t="shared" ref="AG24" ca="1" si="34">SUM(AG14:AG23)</f>
        <v>30974.74</v>
      </c>
      <c r="AH24" s="462">
        <f t="shared" ref="AH24" ca="1" si="35">SUM(AH14:AH23)</f>
        <v>30097.3</v>
      </c>
      <c r="AI24" s="462">
        <f t="shared" ref="AI24" ca="1" si="36">SUM(AI14:AI23)</f>
        <v>32146.92</v>
      </c>
      <c r="AJ24" s="462">
        <f t="shared" ref="AJ24" ca="1" si="37">SUM(AJ14:AJ23)</f>
        <v>30820.52</v>
      </c>
      <c r="AK24" s="462">
        <f t="shared" ref="AK24" ca="1" si="38">SUM(AK14:AK23)</f>
        <v>31204.28</v>
      </c>
      <c r="AL24" s="462">
        <f t="shared" ref="AL24" ca="1" si="39">SUM(AL14:AL23)</f>
        <v>30986.3</v>
      </c>
      <c r="AM24" s="462">
        <f t="shared" ref="AM24" ca="1" si="40">SUM(AM14:AM23)</f>
        <v>31466.06</v>
      </c>
      <c r="AN24" s="462">
        <f t="shared" ref="AN24" ca="1" si="41">SUM(AN14:AN23)</f>
        <v>31132.880000000001</v>
      </c>
      <c r="AO24" s="462">
        <f t="shared" ref="AO24" ca="1" si="42">SUM(AO14:AO23)</f>
        <v>31526.240000000002</v>
      </c>
      <c r="AP24" s="462">
        <f t="shared" ref="AP24" ca="1" si="43">SUM(AP14:AP23)</f>
        <v>31653.86</v>
      </c>
      <c r="AQ24" s="462">
        <f t="shared" ref="AQ24" ca="1" si="44">SUM(AQ14:AQ23)</f>
        <v>31682.42</v>
      </c>
      <c r="AR24" s="472">
        <f t="shared" ca="1" si="16"/>
        <v>373247.85999999993</v>
      </c>
      <c r="AS24" s="462">
        <f t="shared" ref="AS24" ca="1" si="45">SUM(AS14:AS23)</f>
        <v>31964.78</v>
      </c>
      <c r="AT24" s="462">
        <f t="shared" ref="AT24" ca="1" si="46">SUM(AT14:AT23)</f>
        <v>32272.560000000001</v>
      </c>
      <c r="AU24" s="462">
        <f t="shared" ref="AU24" ca="1" si="47">SUM(AU14:AU23)</f>
        <v>32330.74</v>
      </c>
      <c r="AV24" s="462">
        <f t="shared" ref="AV24" ca="1" si="48">SUM(AV14:AV23)</f>
        <v>32580.92</v>
      </c>
      <c r="AW24" s="462">
        <f t="shared" ref="AW24" ca="1" si="49">SUM(AW14:AW23)</f>
        <v>32735.1</v>
      </c>
      <c r="AX24" s="462">
        <f t="shared" ref="AX24" ca="1" si="50">SUM(AX14:AX23)</f>
        <v>34619.279999999999</v>
      </c>
      <c r="AY24" s="462">
        <f t="shared" ref="AY24" ca="1" si="51">SUM(AY14:AY23)</f>
        <v>33723.46</v>
      </c>
      <c r="AZ24" s="462">
        <f t="shared" ref="AZ24" ca="1" si="52">SUM(AZ14:AZ23)</f>
        <v>33877.64</v>
      </c>
      <c r="BA24" s="462">
        <f t="shared" ref="BA24" ca="1" si="53">SUM(BA14:BA23)</f>
        <v>34031.82</v>
      </c>
      <c r="BB24" s="462">
        <f t="shared" ref="BB24" ca="1" si="54">SUM(BB14:BB23)</f>
        <v>37646</v>
      </c>
      <c r="BC24" s="462">
        <f t="shared" ref="BC24" ca="1" si="55">SUM(BC14:BC23)</f>
        <v>32508.98</v>
      </c>
      <c r="BD24" s="462">
        <f t="shared" ref="BD24" ca="1" si="56">SUM(BD14:BD23)</f>
        <v>34494.36</v>
      </c>
      <c r="BE24" s="472">
        <f t="shared" ca="1" si="17"/>
        <v>402785.63999999996</v>
      </c>
      <c r="BF24" s="462">
        <f t="shared" ref="BF24" ca="1" si="57">SUM(BF14:BF23)</f>
        <v>35060.699999999997</v>
      </c>
      <c r="BG24" s="462">
        <f t="shared" ref="BG24" ca="1" si="58">SUM(BG14:BG23)</f>
        <v>35166.06</v>
      </c>
      <c r="BH24" s="462">
        <f t="shared" ref="BH24" ca="1" si="59">SUM(BH14:BH23)</f>
        <v>35500.400000000001</v>
      </c>
      <c r="BI24" s="462">
        <f t="shared" ref="BI24" ca="1" si="60">SUM(BI14:BI23)</f>
        <v>35910.58</v>
      </c>
      <c r="BJ24" s="462">
        <f t="shared" ref="BJ24" ca="1" si="61">SUM(BJ14:BJ23)</f>
        <v>36062.519999999997</v>
      </c>
      <c r="BK24" s="462">
        <f t="shared" ref="BK24" ca="1" si="62">SUM(BK14:BK23)</f>
        <v>36650.620000000003</v>
      </c>
      <c r="BL24" s="462">
        <f t="shared" ref="BL24" ca="1" si="63">SUM(BL14:BL23)</f>
        <v>37164.980000000003</v>
      </c>
      <c r="BM24" s="462">
        <f t="shared" ref="BM24" ca="1" si="64">SUM(BM14:BM23)</f>
        <v>37647.480000000003</v>
      </c>
      <c r="BN24" s="462">
        <f t="shared" ref="BN24" ca="1" si="65">SUM(BN14:BN23)</f>
        <v>38111.599999999999</v>
      </c>
      <c r="BO24" s="462">
        <f t="shared" ref="BO24" ca="1" si="66">SUM(BO14:BO23)</f>
        <v>38579.74</v>
      </c>
      <c r="BP24" s="462">
        <f t="shared" ref="BP24" ca="1" si="67">SUM(BP14:BP23)</f>
        <v>39640.839999999997</v>
      </c>
      <c r="BQ24" s="462">
        <f t="shared" ref="BQ24" ca="1" si="68">SUM(BQ14:BQ23)</f>
        <v>40032.32</v>
      </c>
      <c r="BR24" s="472">
        <f t="shared" ca="1" si="18"/>
        <v>445527.83999999991</v>
      </c>
      <c r="BS24" s="462">
        <f t="shared" ref="BS24" ca="1" si="69">SUM(BS14:BS23)</f>
        <v>43582.5</v>
      </c>
      <c r="BT24" s="462">
        <f t="shared" ref="BT24" ca="1" si="70">SUM(BT14:BT23)</f>
        <v>43261.760000000002</v>
      </c>
      <c r="BU24" s="462">
        <f t="shared" ref="BU24" ca="1" si="71">SUM(BU14:BU23)</f>
        <v>44402.400000000001</v>
      </c>
      <c r="BV24" s="462">
        <f t="shared" ref="BV24" ca="1" si="72">SUM(BV14:BV23)</f>
        <v>45399.86</v>
      </c>
      <c r="BW24" s="462">
        <f t="shared" ref="BW24" ca="1" si="73">SUM(BW14:BW23)</f>
        <v>46794.26</v>
      </c>
      <c r="BX24" s="462">
        <f t="shared" ref="BX24" ca="1" si="74">SUM(BX14:BX23)</f>
        <v>48087.08</v>
      </c>
      <c r="BY24" s="462">
        <f t="shared" ref="BY24" ca="1" si="75">SUM(BY14:BY23)</f>
        <v>49576.06</v>
      </c>
      <c r="BZ24" s="462">
        <f t="shared" ref="BZ24" ca="1" si="76">SUM(BZ14:BZ23)</f>
        <v>51146</v>
      </c>
      <c r="CA24" s="462">
        <f t="shared" ref="CA24" ca="1" si="77">SUM(CA14:CA23)</f>
        <v>52748.76</v>
      </c>
      <c r="CB24" s="462">
        <f t="shared" ref="CB24" ca="1" si="78">SUM(CB14:CB23)</f>
        <v>54676.5</v>
      </c>
      <c r="CC24" s="462">
        <f t="shared" ref="CC24" ca="1" si="79">SUM(CC14:CC23)</f>
        <v>56714</v>
      </c>
      <c r="CD24" s="462">
        <f t="shared" ref="CD24" ca="1" si="80">SUM(CD14:CD23)</f>
        <v>58906.880000000005</v>
      </c>
      <c r="CE24" s="472">
        <f t="shared" ca="1" si="19"/>
        <v>595296.06000000006</v>
      </c>
      <c r="CF24" s="462">
        <f t="shared" ref="CF24" ca="1" si="81">SUM(CF14:CF23)</f>
        <v>63831.16</v>
      </c>
      <c r="CG24" s="462">
        <f t="shared" ref="CG24" ca="1" si="82">SUM(CG14:CG23)</f>
        <v>67095.12</v>
      </c>
      <c r="CH24" s="462">
        <f t="shared" ref="CH24" ca="1" si="83">SUM(CH14:CH23)</f>
        <v>70179.28</v>
      </c>
      <c r="CI24" s="462">
        <f t="shared" ref="CI24" ca="1" si="84">SUM(CI14:CI23)</f>
        <v>73759.12</v>
      </c>
      <c r="CJ24" s="462">
        <f t="shared" ref="CJ24" ca="1" si="85">SUM(CJ14:CJ23)</f>
        <v>77751.16</v>
      </c>
      <c r="CK24" s="462">
        <f t="shared" ref="CK24" ca="1" si="86">SUM(CK14:CK23)</f>
        <v>82123.540000000008</v>
      </c>
      <c r="CL24" s="462">
        <f t="shared" ref="CL24" ca="1" si="87">SUM(CL14:CL23)</f>
        <v>31732</v>
      </c>
      <c r="CM24" s="462">
        <f t="shared" ref="CM24" ca="1" si="88">SUM(CM14:CM23)</f>
        <v>31734</v>
      </c>
      <c r="CN24" s="462">
        <f t="shared" ref="CN24" ca="1" si="89">SUM(CN14:CN23)</f>
        <v>31736</v>
      </c>
      <c r="CO24" s="462">
        <f t="shared" ref="CO24" ca="1" si="90">SUM(CO14:CO23)</f>
        <v>31738</v>
      </c>
      <c r="CP24" s="462">
        <f t="shared" ref="CP24" ca="1" si="91">SUM(CP14:CP23)</f>
        <v>31740</v>
      </c>
      <c r="CQ24" s="462">
        <f t="shared" ref="CQ24" ca="1" si="92">SUM(CQ14:CQ23)</f>
        <v>31742</v>
      </c>
      <c r="CR24" s="472">
        <f t="shared" ca="1" si="20"/>
        <v>625161.38</v>
      </c>
    </row>
    <row r="26" spans="1:96" ht="16">
      <c r="A26" s="48" t="s">
        <v>271</v>
      </c>
      <c r="B26" s="49"/>
      <c r="C26" s="49"/>
      <c r="D26" s="49"/>
      <c r="E26" s="49"/>
      <c r="F26" s="499">
        <f>$B$12*Revenues!F4</f>
        <v>0</v>
      </c>
      <c r="G26" s="499">
        <f>$B$12*Revenues!G4</f>
        <v>0</v>
      </c>
      <c r="H26" s="499">
        <f>$B$12*Revenues!H4</f>
        <v>0</v>
      </c>
      <c r="I26" s="499">
        <f>$B$12*Revenues!I4</f>
        <v>0</v>
      </c>
      <c r="J26" s="499">
        <f ca="1">$B$12*Revenues!J4</f>
        <v>0</v>
      </c>
      <c r="K26" s="499">
        <f ca="1">$B$12*Revenues!K4</f>
        <v>0</v>
      </c>
      <c r="L26" s="499">
        <f ca="1">$B$12*Revenues!L4</f>
        <v>0</v>
      </c>
      <c r="M26" s="499">
        <f ca="1">$B$12*Revenues!M4</f>
        <v>0</v>
      </c>
      <c r="N26" s="499">
        <f ca="1">$B$12*Revenues!N4</f>
        <v>0</v>
      </c>
      <c r="O26" s="499">
        <f ca="1">$B$12*Revenues!O4</f>
        <v>0</v>
      </c>
      <c r="P26" s="499">
        <f ca="1">$B$12*Revenues!P4</f>
        <v>0</v>
      </c>
      <c r="Q26" s="499">
        <f ca="1">$B$12*Revenues!Q4</f>
        <v>0</v>
      </c>
      <c r="R26" s="472">
        <f t="shared" ca="1" si="14"/>
        <v>0</v>
      </c>
      <c r="S26" s="499">
        <f ca="1">$B$12*Revenues!S4</f>
        <v>0</v>
      </c>
      <c r="T26" s="499">
        <f ca="1">$B$12*Revenues!T4</f>
        <v>0</v>
      </c>
      <c r="U26" s="499">
        <f ca="1">$B$12*Revenues!U4</f>
        <v>0</v>
      </c>
      <c r="V26" s="499">
        <f ca="1">$B$12*Revenues!V4</f>
        <v>0</v>
      </c>
      <c r="W26" s="499">
        <f ca="1">$B$12*Revenues!W4</f>
        <v>192</v>
      </c>
      <c r="X26" s="499">
        <f ca="1">$B$12*Revenues!X4</f>
        <v>480</v>
      </c>
      <c r="Y26" s="499">
        <f ca="1">$B$12*Revenues!Y4</f>
        <v>311.45000000000005</v>
      </c>
      <c r="Z26" s="499">
        <f ca="1">$B$12*Revenues!Z4</f>
        <v>255.45000000000002</v>
      </c>
      <c r="AA26" s="499">
        <f ca="1">$B$12*Revenues!AA4</f>
        <v>255.45000000000002</v>
      </c>
      <c r="AB26" s="499">
        <f ca="1">$B$12*Revenues!AB4</f>
        <v>399.45000000000005</v>
      </c>
      <c r="AC26" s="499">
        <f ca="1">$B$12*Revenues!AC4</f>
        <v>735.45</v>
      </c>
      <c r="AD26" s="499">
        <f ca="1">$B$12*Revenues!AD4</f>
        <v>255.45000000000002</v>
      </c>
      <c r="AE26" s="472">
        <f t="shared" ref="AE26" ca="1" si="93">SUM(S26:AD26)</f>
        <v>2884.7</v>
      </c>
      <c r="AF26" s="499">
        <f ca="1">$B$12*Revenues!AF4</f>
        <v>1140.8500000000001</v>
      </c>
      <c r="AG26" s="499">
        <f ca="1">$B$12*Revenues!AG4</f>
        <v>356.85</v>
      </c>
      <c r="AH26" s="499">
        <f ca="1">$B$12*Revenues!AH4</f>
        <v>658.25</v>
      </c>
      <c r="AI26" s="499">
        <f ca="1">$B$12*Revenues!AI4</f>
        <v>1452.3000000000002</v>
      </c>
      <c r="AJ26" s="499">
        <f ca="1">$B$12*Revenues!AJ4</f>
        <v>756.30000000000007</v>
      </c>
      <c r="AK26" s="499">
        <f ca="1">$B$12*Revenues!AK4</f>
        <v>1585.7</v>
      </c>
      <c r="AL26" s="499">
        <f ca="1">$B$12*Revenues!AL4</f>
        <v>1035.75</v>
      </c>
      <c r="AM26" s="499">
        <f ca="1">$B$12*Revenues!AM4</f>
        <v>2105.15</v>
      </c>
      <c r="AN26" s="499">
        <f ca="1">$B$12*Revenues!AN4</f>
        <v>1267.2</v>
      </c>
      <c r="AO26" s="499">
        <f ca="1">$B$12*Revenues!AO4</f>
        <v>2120.6</v>
      </c>
      <c r="AP26" s="499">
        <f ca="1">$B$12*Revenues!AP4</f>
        <v>2434.65</v>
      </c>
      <c r="AQ26" s="499">
        <f ca="1">$B$12*Revenues!AQ4</f>
        <v>2376.0500000000002</v>
      </c>
      <c r="AR26" s="472">
        <f t="shared" ref="AR26" ca="1" si="94">SUM(AF26:AQ26)</f>
        <v>17289.650000000001</v>
      </c>
      <c r="AS26" s="499">
        <f ca="1">$B$12*Revenues!AS4</f>
        <v>2886.9500000000003</v>
      </c>
      <c r="AT26" s="499">
        <f ca="1">$B$12*Revenues!AT4</f>
        <v>3526.4</v>
      </c>
      <c r="AU26" s="499">
        <f ca="1">$B$12*Revenues!AU4</f>
        <v>3541.8500000000004</v>
      </c>
      <c r="AV26" s="499">
        <f ca="1">$B$12*Revenues!AV4</f>
        <v>4037.3</v>
      </c>
      <c r="AW26" s="499">
        <f ca="1">$B$12*Revenues!AW4</f>
        <v>4292.75</v>
      </c>
      <c r="AX26" s="499">
        <f ca="1">$B$12*Revenues!AX4</f>
        <v>4548.2</v>
      </c>
      <c r="AY26" s="499">
        <f ca="1">$B$12*Revenues!AY4</f>
        <v>4803.6500000000005</v>
      </c>
      <c r="AZ26" s="499">
        <f ca="1">$B$12*Revenues!AZ4</f>
        <v>5059.1000000000004</v>
      </c>
      <c r="BA26" s="499">
        <f ca="1">$B$12*Revenues!BA4</f>
        <v>5314.55</v>
      </c>
      <c r="BB26" s="499">
        <f ca="1">$B$12*Revenues!BB4</f>
        <v>5570</v>
      </c>
      <c r="BC26" s="499">
        <f ca="1">$B$12*Revenues!BC4</f>
        <v>6497.4500000000007</v>
      </c>
      <c r="BD26" s="499">
        <f ca="1">$B$12*Revenues!BD4</f>
        <v>6080.9000000000005</v>
      </c>
      <c r="BE26" s="472">
        <f t="shared" ref="BE26" ca="1" si="95">SUM(AS26:BD26)</f>
        <v>56159.100000000013</v>
      </c>
      <c r="BF26" s="499">
        <f ca="1">$B$12*Revenues!BF4</f>
        <v>7301.75</v>
      </c>
      <c r="BG26" s="499">
        <f ca="1">$B$12*Revenues!BG4</f>
        <v>7435.1500000000005</v>
      </c>
      <c r="BH26" s="499">
        <f ca="1">$B$12*Revenues!BH4</f>
        <v>8016</v>
      </c>
      <c r="BI26" s="499">
        <f ca="1">$B$12*Revenues!BI4</f>
        <v>8911.4500000000007</v>
      </c>
      <c r="BJ26" s="499">
        <f ca="1">$B$12*Revenues!BJ4</f>
        <v>9036.3000000000011</v>
      </c>
      <c r="BK26" s="499">
        <f ca="1">$B$12*Revenues!BK4</f>
        <v>10126.550000000001</v>
      </c>
      <c r="BL26" s="499">
        <f ca="1">$B$12*Revenues!BL4</f>
        <v>11157.45</v>
      </c>
      <c r="BM26" s="499">
        <f ca="1">$B$12*Revenues!BM4</f>
        <v>11983.7</v>
      </c>
      <c r="BN26" s="499">
        <f ca="1">$B$12*Revenues!BN4</f>
        <v>12764</v>
      </c>
      <c r="BO26" s="499">
        <f ca="1">$B$12*Revenues!BO4</f>
        <v>13554.35</v>
      </c>
      <c r="BP26" s="499">
        <f ca="1">$B$12*Revenues!BP4</f>
        <v>15702.1</v>
      </c>
      <c r="BQ26" s="499">
        <f ca="1">$B$12*Revenues!BQ4</f>
        <v>16175.800000000001</v>
      </c>
      <c r="BR26" s="472">
        <f t="shared" ref="BR26" ca="1" si="96">SUM(BF26:BQ26)</f>
        <v>132164.6</v>
      </c>
      <c r="BS26" s="499">
        <f ca="1">$B$12*Revenues!BS4</f>
        <v>19781.25</v>
      </c>
      <c r="BT26" s="499">
        <f ca="1">$B$12*Revenues!BT4</f>
        <v>20974.400000000001</v>
      </c>
      <c r="BU26" s="499">
        <f ca="1">$B$12*Revenues!BU4</f>
        <v>23071</v>
      </c>
      <c r="BV26" s="499">
        <f ca="1">$B$12*Revenues!BV4</f>
        <v>24809.65</v>
      </c>
      <c r="BW26" s="499">
        <f ca="1">$B$12*Revenues!BW4</f>
        <v>27415.65</v>
      </c>
      <c r="BX26" s="499">
        <f ca="1">$B$12*Revenues!BX4</f>
        <v>29767.7</v>
      </c>
      <c r="BY26" s="499">
        <f ca="1">$B$12*Revenues!BY4</f>
        <v>32485.15</v>
      </c>
      <c r="BZ26" s="499">
        <f ca="1">$B$12*Revenues!BZ4</f>
        <v>35280</v>
      </c>
      <c r="CA26" s="499">
        <f ca="1">$B$12*Revenues!CA4</f>
        <v>38156.9</v>
      </c>
      <c r="CB26" s="499">
        <f ca="1">$B$12*Revenues!CB4</f>
        <v>41721.25</v>
      </c>
      <c r="CC26" s="499">
        <f ca="1">$B$12*Revenues!CC4</f>
        <v>45435</v>
      </c>
      <c r="CD26" s="499">
        <f ca="1">$B$12*Revenues!CD4</f>
        <v>49412.200000000004</v>
      </c>
      <c r="CE26" s="472">
        <f t="shared" ref="CE26" ca="1" si="97">SUM(BS26:CD26)</f>
        <v>388310.15</v>
      </c>
      <c r="CF26" s="499">
        <f ca="1">$B$12*Revenues!CF4</f>
        <v>58402.9</v>
      </c>
      <c r="CG26" s="499">
        <f ca="1">$B$12*Revenues!CG4</f>
        <v>64557.8</v>
      </c>
      <c r="CH26" s="499">
        <f ca="1">$B$12*Revenues!CH4</f>
        <v>70138.2</v>
      </c>
      <c r="CI26" s="499">
        <f ca="1">$B$12*Revenues!CI4</f>
        <v>76582.8</v>
      </c>
      <c r="CJ26" s="499">
        <f ca="1">$B$12*Revenues!CJ4</f>
        <v>83932.900000000009</v>
      </c>
      <c r="CK26" s="499">
        <f ca="1">$B$12*Revenues!CK4</f>
        <v>91983.85</v>
      </c>
      <c r="CL26" s="499">
        <f>$B$12*Revenues!CL4</f>
        <v>0</v>
      </c>
      <c r="CM26" s="499">
        <f>$B$12*Revenues!CM4</f>
        <v>0</v>
      </c>
      <c r="CN26" s="499">
        <f>$B$12*Revenues!CN4</f>
        <v>0</v>
      </c>
      <c r="CO26" s="499">
        <f>$B$12*Revenues!CO4</f>
        <v>0</v>
      </c>
      <c r="CP26" s="499">
        <f>$B$12*Revenues!CP4</f>
        <v>0</v>
      </c>
      <c r="CQ26" s="499">
        <f>$B$12*Revenues!CQ4</f>
        <v>0</v>
      </c>
      <c r="CR26" s="472">
        <f t="shared" ref="CR26" ca="1" si="98">SUM(CF26:CQ26)</f>
        <v>445598.45000000007</v>
      </c>
    </row>
    <row r="27" spans="1:96">
      <c r="A27" s="500" t="s">
        <v>173</v>
      </c>
    </row>
    <row r="29" spans="1:96">
      <c r="A29" s="639" t="s">
        <v>253</v>
      </c>
    </row>
    <row r="30" spans="1:96">
      <c r="A30" s="639" t="s">
        <v>254</v>
      </c>
    </row>
    <row r="31" spans="1:96" ht="16">
      <c r="BU31" s="47"/>
    </row>
    <row r="32" spans="1:96" ht="16">
      <c r="A32" s="659" t="s">
        <v>269</v>
      </c>
      <c r="BU32" s="47"/>
    </row>
    <row r="33" spans="1:73" ht="16">
      <c r="A33" s="659" t="s">
        <v>265</v>
      </c>
      <c r="BU33" s="47"/>
    </row>
    <row r="34" spans="1:73" ht="16">
      <c r="BU34" s="47"/>
    </row>
    <row r="35" spans="1:73" ht="16">
      <c r="BU35" s="47"/>
    </row>
    <row r="36" spans="1:73" ht="16">
      <c r="BU36" s="47"/>
    </row>
    <row r="37" spans="1:73" ht="16">
      <c r="BU37" s="47"/>
    </row>
    <row r="38" spans="1:73" ht="16">
      <c r="BU38" s="47"/>
    </row>
  </sheetData>
  <mergeCells count="7">
    <mergeCell ref="F1:Q1"/>
    <mergeCell ref="BS1:CD1"/>
    <mergeCell ref="CF1:CQ1"/>
    <mergeCell ref="S1:AD1"/>
    <mergeCell ref="AF1:AQ1"/>
    <mergeCell ref="AS1:BD1"/>
    <mergeCell ref="BF1:BQ1"/>
  </mergeCells>
  <phoneticPr fontId="89" type="noConversion"/>
  <pageMargins left="0.7" right="0.7" top="0.78740157499999996" bottom="0.78740157499999996" header="0.3" footer="0.3"/>
  <pageSetup orientation="landscape" r:id="rId1"/>
  <ignoredErrors>
    <ignoredError sqref="R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235C-CC76-9E41-B7CF-71A2271FCE73}">
  <dimension ref="A1:M2"/>
  <sheetViews>
    <sheetView showGridLines="0" zoomScale="85" zoomScaleNormal="85" workbookViewId="0">
      <selection activeCell="A2" sqref="A2"/>
    </sheetView>
  </sheetViews>
  <sheetFormatPr baseColWidth="10" defaultColWidth="10.83203125" defaultRowHeight="16"/>
  <cols>
    <col min="4" max="4" width="16.6640625" customWidth="1"/>
    <col min="5" max="5" width="17.33203125" customWidth="1"/>
    <col min="6" max="6" width="17.6640625" customWidth="1"/>
    <col min="13" max="13" width="19.83203125" customWidth="1"/>
  </cols>
  <sheetData>
    <row r="1" spans="1:13" s="723" customFormat="1" ht="29">
      <c r="A1" s="731" t="s">
        <v>288</v>
      </c>
      <c r="B1" s="732"/>
      <c r="C1" s="731" t="str">
        <f>Overview!C1</f>
        <v>STARTUP AG</v>
      </c>
      <c r="D1" s="732"/>
      <c r="F1" t="s">
        <v>291</v>
      </c>
      <c r="L1" t="s">
        <v>289</v>
      </c>
      <c r="M1" s="724">
        <f>Overview!H1</f>
        <v>44055</v>
      </c>
    </row>
    <row r="2" spans="1:13">
      <c r="A2" s="736" t="s">
        <v>299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H38"/>
  <sheetViews>
    <sheetView showGridLines="0" zoomScale="70" zoomScaleNormal="70" zoomScalePageLayoutView="85" workbookViewId="0">
      <pane xSplit="2" ySplit="2" topLeftCell="C3" activePane="bottomRight" state="frozen"/>
      <selection activeCell="D2" sqref="D2"/>
      <selection pane="topRight" activeCell="D2" sqref="D2"/>
      <selection pane="bottomLeft" activeCell="D2" sqref="D2"/>
      <selection pane="bottomRight"/>
    </sheetView>
  </sheetViews>
  <sheetFormatPr baseColWidth="10" defaultColWidth="9.1640625" defaultRowHeight="15"/>
  <cols>
    <col min="1" max="1" width="2.1640625" style="14" customWidth="1"/>
    <col min="2" max="2" width="32.6640625" style="10" customWidth="1"/>
    <col min="3" max="3" width="18.5" style="10" customWidth="1"/>
    <col min="4" max="5" width="15.5" style="10" customWidth="1"/>
    <col min="6" max="13" width="14.83203125" style="10" customWidth="1"/>
    <col min="14" max="14" width="15" style="10" customWidth="1"/>
    <col min="15" max="16" width="15.5" style="10" customWidth="1"/>
    <col min="17" max="22" width="17.33203125" style="10" customWidth="1"/>
    <col min="23" max="24" width="14.83203125" style="10" customWidth="1"/>
    <col min="25" max="26" width="15" style="10" customWidth="1"/>
    <col min="27" max="28" width="15.5" style="10" customWidth="1"/>
    <col min="29" max="36" width="14.83203125" style="10" customWidth="1"/>
    <col min="37" max="38" width="15" style="10" customWidth="1"/>
    <col min="39" max="40" width="15.5" style="10" customWidth="1"/>
    <col min="41" max="41" width="14.83203125" style="10" customWidth="1"/>
    <col min="42" max="42" width="15.83203125" style="10" customWidth="1"/>
    <col min="43" max="43" width="16.6640625" style="10" customWidth="1"/>
    <col min="44" max="44" width="16.83203125" style="10" customWidth="1"/>
    <col min="45" max="47" width="16.6640625" style="10" customWidth="1"/>
    <col min="48" max="50" width="16.83203125" style="10" customWidth="1"/>
    <col min="51" max="53" width="16.6640625" style="10" customWidth="1"/>
    <col min="54" max="56" width="16.83203125" style="10" customWidth="1"/>
    <col min="57" max="57" width="16.6640625" style="10" customWidth="1"/>
    <col min="58" max="64" width="16.83203125" style="10" customWidth="1"/>
    <col min="65" max="74" width="19" style="10" customWidth="1"/>
    <col min="75" max="82" width="16.83203125" style="10" customWidth="1"/>
    <col min="83" max="86" width="18" style="10" customWidth="1"/>
    <col min="87" max="16384" width="9.1640625" style="10"/>
  </cols>
  <sheetData>
    <row r="1" spans="1:86" ht="22" thickBot="1">
      <c r="A1" s="9"/>
      <c r="C1" s="750">
        <f>Overview!B5</f>
        <v>2020</v>
      </c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2"/>
      <c r="O1" s="750">
        <f>Overview!C5</f>
        <v>2021</v>
      </c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2"/>
      <c r="AA1" s="750">
        <f>Overview!D5</f>
        <v>2022</v>
      </c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2"/>
      <c r="AM1" s="750">
        <f>Overview!E5</f>
        <v>2023</v>
      </c>
      <c r="AN1" s="751"/>
      <c r="AO1" s="751"/>
      <c r="AP1" s="751"/>
      <c r="AQ1" s="751"/>
      <c r="AR1" s="751"/>
      <c r="AS1" s="751"/>
      <c r="AT1" s="751"/>
      <c r="AU1" s="751"/>
      <c r="AV1" s="751"/>
      <c r="AW1" s="751"/>
      <c r="AX1" s="752"/>
      <c r="AY1" s="750">
        <f>Overview!F5</f>
        <v>2024</v>
      </c>
      <c r="AZ1" s="751"/>
      <c r="BA1" s="751"/>
      <c r="BB1" s="751"/>
      <c r="BC1" s="751"/>
      <c r="BD1" s="751"/>
      <c r="BE1" s="751"/>
      <c r="BF1" s="751"/>
      <c r="BG1" s="751"/>
      <c r="BH1" s="751"/>
      <c r="BI1" s="751"/>
      <c r="BJ1" s="752"/>
      <c r="BK1" s="750">
        <f>Overview!G5</f>
        <v>2025</v>
      </c>
      <c r="BL1" s="751"/>
      <c r="BM1" s="751"/>
      <c r="BN1" s="751"/>
      <c r="BO1" s="751"/>
      <c r="BP1" s="751"/>
      <c r="BQ1" s="751"/>
      <c r="BR1" s="751"/>
      <c r="BS1" s="751"/>
      <c r="BT1" s="751"/>
      <c r="BU1" s="751"/>
      <c r="BV1" s="752"/>
      <c r="BW1" s="750">
        <f>Overview!H5</f>
        <v>2026</v>
      </c>
      <c r="BX1" s="751"/>
      <c r="BY1" s="751"/>
      <c r="BZ1" s="751"/>
      <c r="CA1" s="751"/>
      <c r="CB1" s="751"/>
      <c r="CC1" s="751"/>
      <c r="CD1" s="751"/>
      <c r="CE1" s="751"/>
      <c r="CF1" s="751"/>
      <c r="CG1" s="751"/>
      <c r="CH1" s="752"/>
    </row>
    <row r="2" spans="1:86" ht="21.75" customHeight="1" thickBot="1">
      <c r="A2" s="10"/>
      <c r="B2" s="548" t="s">
        <v>222</v>
      </c>
      <c r="C2" s="741" t="s">
        <v>0</v>
      </c>
      <c r="D2" s="742" t="s">
        <v>1</v>
      </c>
      <c r="E2" s="742" t="s">
        <v>2</v>
      </c>
      <c r="F2" s="742" t="s">
        <v>3</v>
      </c>
      <c r="G2" s="742" t="s">
        <v>4</v>
      </c>
      <c r="H2" s="742" t="s">
        <v>5</v>
      </c>
      <c r="I2" s="742" t="s">
        <v>6</v>
      </c>
      <c r="J2" s="742" t="s">
        <v>7</v>
      </c>
      <c r="K2" s="742" t="s">
        <v>8</v>
      </c>
      <c r="L2" s="742" t="s">
        <v>9</v>
      </c>
      <c r="M2" s="742" t="s">
        <v>10</v>
      </c>
      <c r="N2" s="743" t="s">
        <v>11</v>
      </c>
      <c r="O2" s="741" t="s">
        <v>0</v>
      </c>
      <c r="P2" s="742" t="s">
        <v>1</v>
      </c>
      <c r="Q2" s="742" t="s">
        <v>2</v>
      </c>
      <c r="R2" s="742" t="s">
        <v>3</v>
      </c>
      <c r="S2" s="742" t="s">
        <v>4</v>
      </c>
      <c r="T2" s="742" t="s">
        <v>5</v>
      </c>
      <c r="U2" s="742" t="s">
        <v>6</v>
      </c>
      <c r="V2" s="742" t="s">
        <v>7</v>
      </c>
      <c r="W2" s="742" t="s">
        <v>8</v>
      </c>
      <c r="X2" s="742" t="s">
        <v>9</v>
      </c>
      <c r="Y2" s="742" t="s">
        <v>10</v>
      </c>
      <c r="Z2" s="743" t="s">
        <v>11</v>
      </c>
      <c r="AA2" s="741" t="s">
        <v>0</v>
      </c>
      <c r="AB2" s="742" t="s">
        <v>1</v>
      </c>
      <c r="AC2" s="742" t="s">
        <v>2</v>
      </c>
      <c r="AD2" s="742" t="s">
        <v>3</v>
      </c>
      <c r="AE2" s="742" t="s">
        <v>4</v>
      </c>
      <c r="AF2" s="742" t="s">
        <v>5</v>
      </c>
      <c r="AG2" s="742" t="s">
        <v>6</v>
      </c>
      <c r="AH2" s="742" t="s">
        <v>7</v>
      </c>
      <c r="AI2" s="742" t="s">
        <v>8</v>
      </c>
      <c r="AJ2" s="742" t="s">
        <v>9</v>
      </c>
      <c r="AK2" s="742" t="s">
        <v>10</v>
      </c>
      <c r="AL2" s="743" t="s">
        <v>11</v>
      </c>
      <c r="AM2" s="741" t="s">
        <v>0</v>
      </c>
      <c r="AN2" s="742" t="s">
        <v>1</v>
      </c>
      <c r="AO2" s="742" t="s">
        <v>2</v>
      </c>
      <c r="AP2" s="742" t="s">
        <v>3</v>
      </c>
      <c r="AQ2" s="742" t="s">
        <v>4</v>
      </c>
      <c r="AR2" s="742" t="s">
        <v>5</v>
      </c>
      <c r="AS2" s="742" t="s">
        <v>6</v>
      </c>
      <c r="AT2" s="742" t="s">
        <v>7</v>
      </c>
      <c r="AU2" s="742" t="s">
        <v>8</v>
      </c>
      <c r="AV2" s="742" t="s">
        <v>9</v>
      </c>
      <c r="AW2" s="742" t="s">
        <v>10</v>
      </c>
      <c r="AX2" s="743" t="s">
        <v>11</v>
      </c>
      <c r="AY2" s="741" t="s">
        <v>0</v>
      </c>
      <c r="AZ2" s="742" t="s">
        <v>1</v>
      </c>
      <c r="BA2" s="742" t="s">
        <v>2</v>
      </c>
      <c r="BB2" s="742" t="s">
        <v>3</v>
      </c>
      <c r="BC2" s="742" t="s">
        <v>4</v>
      </c>
      <c r="BD2" s="742" t="s">
        <v>5</v>
      </c>
      <c r="BE2" s="742" t="s">
        <v>6</v>
      </c>
      <c r="BF2" s="742" t="s">
        <v>7</v>
      </c>
      <c r="BG2" s="742" t="s">
        <v>8</v>
      </c>
      <c r="BH2" s="742" t="s">
        <v>9</v>
      </c>
      <c r="BI2" s="742" t="s">
        <v>10</v>
      </c>
      <c r="BJ2" s="743" t="s">
        <v>11</v>
      </c>
      <c r="BK2" s="741" t="s">
        <v>0</v>
      </c>
      <c r="BL2" s="742" t="s">
        <v>1</v>
      </c>
      <c r="BM2" s="742" t="s">
        <v>2</v>
      </c>
      <c r="BN2" s="742" t="s">
        <v>3</v>
      </c>
      <c r="BO2" s="742" t="s">
        <v>4</v>
      </c>
      <c r="BP2" s="742" t="s">
        <v>5</v>
      </c>
      <c r="BQ2" s="742" t="s">
        <v>6</v>
      </c>
      <c r="BR2" s="742" t="s">
        <v>7</v>
      </c>
      <c r="BS2" s="742" t="s">
        <v>8</v>
      </c>
      <c r="BT2" s="742" t="s">
        <v>9</v>
      </c>
      <c r="BU2" s="742" t="s">
        <v>10</v>
      </c>
      <c r="BV2" s="743" t="s">
        <v>11</v>
      </c>
      <c r="BW2" s="741" t="s">
        <v>0</v>
      </c>
      <c r="BX2" s="742" t="s">
        <v>1</v>
      </c>
      <c r="BY2" s="742" t="s">
        <v>2</v>
      </c>
      <c r="BZ2" s="742" t="s">
        <v>3</v>
      </c>
      <c r="CA2" s="742" t="s">
        <v>4</v>
      </c>
      <c r="CB2" s="742" t="s">
        <v>5</v>
      </c>
      <c r="CC2" s="742" t="s">
        <v>6</v>
      </c>
      <c r="CD2" s="742" t="s">
        <v>7</v>
      </c>
      <c r="CE2" s="742" t="s">
        <v>8</v>
      </c>
      <c r="CF2" s="742" t="s">
        <v>9</v>
      </c>
      <c r="CG2" s="742" t="s">
        <v>10</v>
      </c>
      <c r="CH2" s="743" t="s">
        <v>11</v>
      </c>
    </row>
    <row r="3" spans="1:86" s="550" customFormat="1" ht="16" thickBot="1">
      <c r="A3" s="549"/>
      <c r="B3" s="736" t="s">
        <v>299</v>
      </c>
      <c r="C3" s="707" t="str">
        <f t="shared" ref="C3:M3" si="0">C2</f>
        <v>Jan</v>
      </c>
      <c r="D3" s="708" t="str">
        <f t="shared" si="0"/>
        <v>Feb</v>
      </c>
      <c r="E3" s="708" t="str">
        <f t="shared" si="0"/>
        <v>Mar</v>
      </c>
      <c r="F3" s="708" t="str">
        <f t="shared" si="0"/>
        <v>Apr</v>
      </c>
      <c r="G3" s="708" t="str">
        <f t="shared" si="0"/>
        <v>May</v>
      </c>
      <c r="H3" s="708" t="str">
        <f t="shared" si="0"/>
        <v>Jun</v>
      </c>
      <c r="I3" s="708" t="str">
        <f t="shared" si="0"/>
        <v>Jul</v>
      </c>
      <c r="J3" s="708" t="str">
        <f t="shared" si="0"/>
        <v>Aug</v>
      </c>
      <c r="K3" s="708" t="str">
        <f t="shared" si="0"/>
        <v>Sep</v>
      </c>
      <c r="L3" s="708" t="str">
        <f t="shared" si="0"/>
        <v>Oct</v>
      </c>
      <c r="M3" s="708" t="str">
        <f t="shared" si="0"/>
        <v>Nov</v>
      </c>
      <c r="N3" s="709" t="str">
        <f t="shared" ref="N3:Y3" si="1">N2</f>
        <v>Dec</v>
      </c>
      <c r="O3" s="707" t="str">
        <f t="shared" si="1"/>
        <v>Jan</v>
      </c>
      <c r="P3" s="708" t="str">
        <f t="shared" si="1"/>
        <v>Feb</v>
      </c>
      <c r="Q3" s="708" t="str">
        <f t="shared" si="1"/>
        <v>Mar</v>
      </c>
      <c r="R3" s="708" t="str">
        <f t="shared" si="1"/>
        <v>Apr</v>
      </c>
      <c r="S3" s="708" t="str">
        <f t="shared" si="1"/>
        <v>May</v>
      </c>
      <c r="T3" s="708" t="str">
        <f t="shared" si="1"/>
        <v>Jun</v>
      </c>
      <c r="U3" s="708" t="str">
        <f t="shared" si="1"/>
        <v>Jul</v>
      </c>
      <c r="V3" s="708" t="str">
        <f t="shared" si="1"/>
        <v>Aug</v>
      </c>
      <c r="W3" s="708" t="str">
        <f t="shared" si="1"/>
        <v>Sep</v>
      </c>
      <c r="X3" s="708" t="str">
        <f t="shared" si="1"/>
        <v>Oct</v>
      </c>
      <c r="Y3" s="708" t="str">
        <f t="shared" si="1"/>
        <v>Nov</v>
      </c>
      <c r="Z3" s="709" t="str">
        <f t="shared" ref="Z3" si="2">Z2</f>
        <v>Dec</v>
      </c>
      <c r="AA3" s="707" t="str">
        <f t="shared" ref="AA3:CA3" si="3">AA2</f>
        <v>Jan</v>
      </c>
      <c r="AB3" s="708" t="str">
        <f t="shared" si="3"/>
        <v>Feb</v>
      </c>
      <c r="AC3" s="708" t="str">
        <f t="shared" si="3"/>
        <v>Mar</v>
      </c>
      <c r="AD3" s="708" t="str">
        <f t="shared" si="3"/>
        <v>Apr</v>
      </c>
      <c r="AE3" s="708" t="str">
        <f t="shared" si="3"/>
        <v>May</v>
      </c>
      <c r="AF3" s="708" t="str">
        <f t="shared" si="3"/>
        <v>Jun</v>
      </c>
      <c r="AG3" s="708" t="str">
        <f t="shared" si="3"/>
        <v>Jul</v>
      </c>
      <c r="AH3" s="708" t="str">
        <f t="shared" si="3"/>
        <v>Aug</v>
      </c>
      <c r="AI3" s="708" t="str">
        <f t="shared" si="3"/>
        <v>Sep</v>
      </c>
      <c r="AJ3" s="708" t="str">
        <f t="shared" si="3"/>
        <v>Oct</v>
      </c>
      <c r="AK3" s="708" t="str">
        <f t="shared" si="3"/>
        <v>Nov</v>
      </c>
      <c r="AL3" s="709" t="str">
        <f t="shared" si="3"/>
        <v>Dec</v>
      </c>
      <c r="AM3" s="707" t="str">
        <f t="shared" ref="AM3" si="4">AM2</f>
        <v>Jan</v>
      </c>
      <c r="AN3" s="708" t="str">
        <f t="shared" si="3"/>
        <v>Feb</v>
      </c>
      <c r="AO3" s="708" t="str">
        <f t="shared" si="3"/>
        <v>Mar</v>
      </c>
      <c r="AP3" s="708" t="str">
        <f t="shared" si="3"/>
        <v>Apr</v>
      </c>
      <c r="AQ3" s="708" t="str">
        <f t="shared" si="3"/>
        <v>May</v>
      </c>
      <c r="AR3" s="708" t="str">
        <f t="shared" si="3"/>
        <v>Jun</v>
      </c>
      <c r="AS3" s="708" t="str">
        <f t="shared" si="3"/>
        <v>Jul</v>
      </c>
      <c r="AT3" s="708" t="str">
        <f t="shared" si="3"/>
        <v>Aug</v>
      </c>
      <c r="AU3" s="708" t="str">
        <f t="shared" si="3"/>
        <v>Sep</v>
      </c>
      <c r="AV3" s="708" t="str">
        <f t="shared" si="3"/>
        <v>Oct</v>
      </c>
      <c r="AW3" s="708" t="str">
        <f t="shared" si="3"/>
        <v>Nov</v>
      </c>
      <c r="AX3" s="709" t="str">
        <f t="shared" si="3"/>
        <v>Dec</v>
      </c>
      <c r="AY3" s="707" t="str">
        <f t="shared" si="3"/>
        <v>Jan</v>
      </c>
      <c r="AZ3" s="708" t="str">
        <f t="shared" si="3"/>
        <v>Feb</v>
      </c>
      <c r="BA3" s="708" t="str">
        <f t="shared" si="3"/>
        <v>Mar</v>
      </c>
      <c r="BB3" s="708" t="str">
        <f t="shared" si="3"/>
        <v>Apr</v>
      </c>
      <c r="BC3" s="708" t="str">
        <f t="shared" si="3"/>
        <v>May</v>
      </c>
      <c r="BD3" s="708" t="str">
        <f t="shared" si="3"/>
        <v>Jun</v>
      </c>
      <c r="BE3" s="708" t="str">
        <f t="shared" si="3"/>
        <v>Jul</v>
      </c>
      <c r="BF3" s="708" t="str">
        <f t="shared" si="3"/>
        <v>Aug</v>
      </c>
      <c r="BG3" s="708" t="str">
        <f t="shared" si="3"/>
        <v>Sep</v>
      </c>
      <c r="BH3" s="708" t="str">
        <f t="shared" si="3"/>
        <v>Oct</v>
      </c>
      <c r="BI3" s="708" t="str">
        <f t="shared" si="3"/>
        <v>Nov</v>
      </c>
      <c r="BJ3" s="709" t="str">
        <f t="shared" si="3"/>
        <v>Dec</v>
      </c>
      <c r="BK3" s="707" t="str">
        <f t="shared" si="3"/>
        <v>Jan</v>
      </c>
      <c r="BL3" s="708" t="str">
        <f t="shared" si="3"/>
        <v>Feb</v>
      </c>
      <c r="BM3" s="708" t="str">
        <f t="shared" si="3"/>
        <v>Mar</v>
      </c>
      <c r="BN3" s="708" t="str">
        <f t="shared" si="3"/>
        <v>Apr</v>
      </c>
      <c r="BO3" s="708" t="str">
        <f t="shared" si="3"/>
        <v>May</v>
      </c>
      <c r="BP3" s="708" t="str">
        <f t="shared" si="3"/>
        <v>Jun</v>
      </c>
      <c r="BQ3" s="708" t="str">
        <f t="shared" si="3"/>
        <v>Jul</v>
      </c>
      <c r="BR3" s="708" t="str">
        <f t="shared" si="3"/>
        <v>Aug</v>
      </c>
      <c r="BS3" s="708" t="str">
        <f t="shared" si="3"/>
        <v>Sep</v>
      </c>
      <c r="BT3" s="708" t="str">
        <f t="shared" si="3"/>
        <v>Oct</v>
      </c>
      <c r="BU3" s="708" t="str">
        <f t="shared" si="3"/>
        <v>Nov</v>
      </c>
      <c r="BV3" s="709" t="str">
        <f t="shared" si="3"/>
        <v>Dec</v>
      </c>
      <c r="BW3" s="707" t="str">
        <f t="shared" si="3"/>
        <v>Jan</v>
      </c>
      <c r="BX3" s="708" t="str">
        <f t="shared" si="3"/>
        <v>Feb</v>
      </c>
      <c r="BY3" s="708" t="str">
        <f t="shared" si="3"/>
        <v>Mar</v>
      </c>
      <c r="BZ3" s="708" t="str">
        <f t="shared" si="3"/>
        <v>Apr</v>
      </c>
      <c r="CA3" s="708" t="str">
        <f t="shared" si="3"/>
        <v>May</v>
      </c>
      <c r="CB3" s="708" t="str">
        <f t="shared" ref="CB3:CH3" si="5">CB2</f>
        <v>Jun</v>
      </c>
      <c r="CC3" s="708" t="str">
        <f t="shared" si="5"/>
        <v>Jul</v>
      </c>
      <c r="CD3" s="708" t="str">
        <f t="shared" si="5"/>
        <v>Aug</v>
      </c>
      <c r="CE3" s="708" t="str">
        <f t="shared" si="5"/>
        <v>Sep</v>
      </c>
      <c r="CF3" s="708" t="str">
        <f t="shared" si="5"/>
        <v>Oct</v>
      </c>
      <c r="CG3" s="708" t="str">
        <f t="shared" si="5"/>
        <v>Nov</v>
      </c>
      <c r="CH3" s="709" t="str">
        <f t="shared" si="5"/>
        <v>Dec</v>
      </c>
    </row>
    <row r="4" spans="1:86" ht="19" customHeight="1">
      <c r="B4" s="275" t="s">
        <v>43</v>
      </c>
      <c r="C4" s="473">
        <f>Revenues!F4</f>
        <v>0</v>
      </c>
      <c r="D4" s="473">
        <f>Revenues!G4</f>
        <v>0</v>
      </c>
      <c r="E4" s="473">
        <f>Revenues!H4</f>
        <v>0</v>
      </c>
      <c r="F4" s="473">
        <f>Revenues!I4</f>
        <v>0</v>
      </c>
      <c r="G4" s="473">
        <f ca="1">Revenues!J4</f>
        <v>0</v>
      </c>
      <c r="H4" s="473">
        <f ca="1">Revenues!K4</f>
        <v>0</v>
      </c>
      <c r="I4" s="473">
        <f ca="1">Revenues!L4</f>
        <v>0</v>
      </c>
      <c r="J4" s="473">
        <f ca="1">Revenues!M4</f>
        <v>0</v>
      </c>
      <c r="K4" s="473">
        <f ca="1">Revenues!N4</f>
        <v>0</v>
      </c>
      <c r="L4" s="473">
        <f ca="1">Revenues!O4</f>
        <v>0</v>
      </c>
      <c r="M4" s="473">
        <f ca="1">Revenues!P4</f>
        <v>0</v>
      </c>
      <c r="N4" s="474">
        <f ca="1">Revenues!Q4</f>
        <v>0</v>
      </c>
      <c r="O4" s="473">
        <f ca="1">Revenues!R4</f>
        <v>0</v>
      </c>
      <c r="P4" s="473">
        <f ca="1">Revenues!S4</f>
        <v>0</v>
      </c>
      <c r="Q4" s="473">
        <f ca="1">Revenues!T4</f>
        <v>0</v>
      </c>
      <c r="R4" s="473">
        <f ca="1">Revenues!U4</f>
        <v>0</v>
      </c>
      <c r="S4" s="473">
        <f ca="1">Revenues!V4</f>
        <v>0</v>
      </c>
      <c r="T4" s="473">
        <f ca="1">Revenues!W4</f>
        <v>3840</v>
      </c>
      <c r="U4" s="473">
        <f ca="1">Revenues!X4</f>
        <v>9600</v>
      </c>
      <c r="V4" s="473">
        <f ca="1">Revenues!Y4</f>
        <v>6229</v>
      </c>
      <c r="W4" s="473">
        <f ca="1">Revenues!Z4</f>
        <v>5109</v>
      </c>
      <c r="X4" s="473">
        <f ca="1">Revenues!AA4</f>
        <v>5109</v>
      </c>
      <c r="Y4" s="473">
        <f ca="1">Revenues!AB4</f>
        <v>7989</v>
      </c>
      <c r="Z4" s="474">
        <f ca="1">Revenues!AC4</f>
        <v>14709</v>
      </c>
      <c r="AA4" s="714">
        <f ca="1">Revenues!AD4</f>
        <v>5109</v>
      </c>
      <c r="AB4" s="714">
        <f ca="1">Revenues!AE4</f>
        <v>8257</v>
      </c>
      <c r="AC4" s="714">
        <f ca="1">Revenues!AF4</f>
        <v>22817</v>
      </c>
      <c r="AD4" s="714">
        <f ca="1">Revenues!AG4</f>
        <v>7137</v>
      </c>
      <c r="AE4" s="714">
        <f ca="1">Revenues!AH4</f>
        <v>13165</v>
      </c>
      <c r="AF4" s="714">
        <f ca="1">Revenues!AI4</f>
        <v>29046</v>
      </c>
      <c r="AG4" s="714">
        <f ca="1">Revenues!AJ4</f>
        <v>15126</v>
      </c>
      <c r="AH4" s="714">
        <f ca="1">Revenues!AK4</f>
        <v>31714</v>
      </c>
      <c r="AI4" s="714">
        <f ca="1">Revenues!AL4</f>
        <v>20715</v>
      </c>
      <c r="AJ4" s="714">
        <f ca="1">Revenues!AM4</f>
        <v>42103</v>
      </c>
      <c r="AK4" s="714">
        <f ca="1">Revenues!AN4</f>
        <v>25344</v>
      </c>
      <c r="AL4" s="474">
        <f ca="1">Revenues!AO4</f>
        <v>42412</v>
      </c>
      <c r="AM4" s="714">
        <f ca="1">Revenues!AP4</f>
        <v>48693</v>
      </c>
      <c r="AN4" s="714">
        <f ca="1">Revenues!AQ4</f>
        <v>47521</v>
      </c>
      <c r="AO4" s="714">
        <f ca="1">Revenues!AR4</f>
        <v>56950</v>
      </c>
      <c r="AP4" s="714">
        <f ca="1">Revenues!AS4</f>
        <v>57739</v>
      </c>
      <c r="AQ4" s="714">
        <f ca="1">Revenues!AT4</f>
        <v>70528</v>
      </c>
      <c r="AR4" s="714">
        <f ca="1">Revenues!AU4</f>
        <v>70837</v>
      </c>
      <c r="AS4" s="714">
        <f ca="1">Revenues!AV4</f>
        <v>80746</v>
      </c>
      <c r="AT4" s="714">
        <f ca="1">Revenues!AW4</f>
        <v>85855</v>
      </c>
      <c r="AU4" s="714">
        <f ca="1">Revenues!AX4</f>
        <v>90964</v>
      </c>
      <c r="AV4" s="714">
        <f ca="1">Revenues!AY4</f>
        <v>96073</v>
      </c>
      <c r="AW4" s="714">
        <f ca="1">Revenues!AZ4</f>
        <v>101182</v>
      </c>
      <c r="AX4" s="474">
        <f ca="1">Revenues!BA4</f>
        <v>106291</v>
      </c>
      <c r="AY4" s="714">
        <f ca="1">Revenues!BB4</f>
        <v>111400</v>
      </c>
      <c r="AZ4" s="714">
        <f ca="1">Revenues!BC4</f>
        <v>129949</v>
      </c>
      <c r="BA4" s="714">
        <f ca="1">Revenues!BD4</f>
        <v>121618</v>
      </c>
      <c r="BB4" s="714">
        <f ca="1">Revenues!BE4</f>
        <v>140234</v>
      </c>
      <c r="BC4" s="714">
        <f ca="1">Revenues!BF4</f>
        <v>146035</v>
      </c>
      <c r="BD4" s="714">
        <f ca="1">Revenues!BG4</f>
        <v>148703</v>
      </c>
      <c r="BE4" s="714">
        <f ca="1">Revenues!BH4</f>
        <v>160320</v>
      </c>
      <c r="BF4" s="714">
        <f ca="1">Revenues!BI4</f>
        <v>178229</v>
      </c>
      <c r="BG4" s="714">
        <f ca="1">Revenues!BJ4</f>
        <v>180726</v>
      </c>
      <c r="BH4" s="714">
        <f ca="1">Revenues!BK4</f>
        <v>202531</v>
      </c>
      <c r="BI4" s="714">
        <f ca="1">Revenues!BL4</f>
        <v>223149</v>
      </c>
      <c r="BJ4" s="474">
        <f ca="1">Revenues!BM4</f>
        <v>239674</v>
      </c>
      <c r="BK4" s="714">
        <f ca="1">Revenues!BN4</f>
        <v>255280</v>
      </c>
      <c r="BL4" s="714">
        <f ca="1">Revenues!BO4</f>
        <v>271087</v>
      </c>
      <c r="BM4" s="714">
        <f ca="1">Revenues!BP4</f>
        <v>314042</v>
      </c>
      <c r="BN4" s="714">
        <f ca="1">Revenues!BQ4</f>
        <v>323516</v>
      </c>
      <c r="BO4" s="714">
        <f ca="1">Revenues!BR4</f>
        <v>357150</v>
      </c>
      <c r="BP4" s="714">
        <f ca="1">Revenues!BS4</f>
        <v>395625</v>
      </c>
      <c r="BQ4" s="714">
        <f ca="1">Revenues!BT4</f>
        <v>419488</v>
      </c>
      <c r="BR4" s="714">
        <f ca="1">Revenues!BU4</f>
        <v>461420</v>
      </c>
      <c r="BS4" s="714">
        <f ca="1">Revenues!BV4</f>
        <v>496193</v>
      </c>
      <c r="BT4" s="714">
        <f ca="1">Revenues!BW4</f>
        <v>548313</v>
      </c>
      <c r="BU4" s="714">
        <f ca="1">Revenues!BX4</f>
        <v>595354</v>
      </c>
      <c r="BV4" s="474">
        <f ca="1">Revenues!BY4</f>
        <v>649703</v>
      </c>
      <c r="BW4" s="714">
        <f ca="1">Revenues!BZ4</f>
        <v>705600</v>
      </c>
      <c r="BX4" s="714">
        <f ca="1">Revenues!CA4</f>
        <v>763138</v>
      </c>
      <c r="BY4" s="714">
        <f ca="1">Revenues!CB4</f>
        <v>834425</v>
      </c>
      <c r="BZ4" s="714">
        <f ca="1">Revenues!CC4</f>
        <v>908700</v>
      </c>
      <c r="CA4" s="714">
        <f ca="1">Revenues!CD4</f>
        <v>988244</v>
      </c>
      <c r="CB4" s="714">
        <f ca="1">Revenues!CE4</f>
        <v>1078296</v>
      </c>
      <c r="CC4" s="714">
        <f ca="1">Revenues!CF4</f>
        <v>1168058</v>
      </c>
      <c r="CD4" s="714">
        <f ca="1">Revenues!CG4</f>
        <v>1291156</v>
      </c>
      <c r="CE4" s="714">
        <f ca="1">Revenues!CH4</f>
        <v>1402764</v>
      </c>
      <c r="CF4" s="714">
        <f ca="1">Revenues!CI4</f>
        <v>1531656</v>
      </c>
      <c r="CG4" s="714">
        <f ca="1">Revenues!CJ4</f>
        <v>1678658</v>
      </c>
      <c r="CH4" s="474">
        <f ca="1">Revenues!CK4</f>
        <v>1839677</v>
      </c>
    </row>
    <row r="5" spans="1:86" ht="19" customHeight="1" thickBot="1">
      <c r="B5" s="277" t="s">
        <v>21</v>
      </c>
      <c r="C5" s="475">
        <f>'Year 1'!E52</f>
        <v>-305623.66666666674</v>
      </c>
      <c r="D5" s="475">
        <f>'Year 1'!F52</f>
        <v>-263623.66666666674</v>
      </c>
      <c r="E5" s="475">
        <f>'Year 1'!G52</f>
        <v>-263623.66666666674</v>
      </c>
      <c r="F5" s="475">
        <f>'Year 1'!H52</f>
        <v>-263623.66666666674</v>
      </c>
      <c r="G5" s="475">
        <f ca="1">'Year 1'!I52</f>
        <v>-263623.66666666674</v>
      </c>
      <c r="H5" s="475">
        <f ca="1">'Year 1'!J52</f>
        <v>-263623.66666666674</v>
      </c>
      <c r="I5" s="475">
        <f ca="1">'Year 1'!K52</f>
        <v>-263623.66666666674</v>
      </c>
      <c r="J5" s="475">
        <f ca="1">'Year 1'!L52</f>
        <v>-263623.66666666674</v>
      </c>
      <c r="K5" s="475">
        <f ca="1">'Year 1'!M52</f>
        <v>-263623.66666666674</v>
      </c>
      <c r="L5" s="475">
        <f ca="1">'Year 1'!N52</f>
        <v>-265184.66666666674</v>
      </c>
      <c r="M5" s="475">
        <f ca="1">'Year 1'!O52</f>
        <v>-263684.66666666674</v>
      </c>
      <c r="N5" s="476">
        <f ca="1">'Year 1'!P52</f>
        <v>-264223.66666666674</v>
      </c>
      <c r="O5" s="475">
        <f ca="1">'Year 2'!E52</f>
        <v>-263843.66666666674</v>
      </c>
      <c r="P5" s="475">
        <f ca="1">'Year 2'!F52</f>
        <v>-263845.66666666674</v>
      </c>
      <c r="Q5" s="475">
        <f ca="1">'Year 2'!G52</f>
        <v>-263847.66666666674</v>
      </c>
      <c r="R5" s="475">
        <f ca="1">'Year 2'!H52</f>
        <v>-263849.66666666674</v>
      </c>
      <c r="S5" s="475">
        <f ca="1">'Year 2'!I52</f>
        <v>-263928.46666666673</v>
      </c>
      <c r="T5" s="475">
        <f ca="1">'Year 2'!J52</f>
        <v>-260655.66666666674</v>
      </c>
      <c r="U5" s="475">
        <f ca="1">'Year 2'!K52</f>
        <v>-255442.20666666672</v>
      </c>
      <c r="V5" s="475">
        <f ca="1">'Year 2'!L52</f>
        <v>-258381.84666666674</v>
      </c>
      <c r="W5" s="475">
        <f ca="1">'Year 2'!M52</f>
        <v>-260503.84666666674</v>
      </c>
      <c r="X5" s="475">
        <f ca="1">'Year 2'!N52</f>
        <v>-259563.44666666677</v>
      </c>
      <c r="Y5" s="475">
        <f ca="1">'Year 2'!O52</f>
        <v>-249169.84666666674</v>
      </c>
      <c r="Z5" s="476">
        <f ca="1">'Year 2'!P52</f>
        <v>-249393.84666666674</v>
      </c>
      <c r="AA5" s="715">
        <f ca="1">'Year 3'!E52</f>
        <v>-260636.08750000008</v>
      </c>
      <c r="AB5" s="715">
        <f ca="1">'Year 3'!F52</f>
        <v>-260418.60750000004</v>
      </c>
      <c r="AC5" s="715">
        <f ca="1">'Year 3'!G52</f>
        <v>-244965.16750000004</v>
      </c>
      <c r="AD5" s="715">
        <f ca="1">'Year 3'!H52</f>
        <v>-264040.78750000003</v>
      </c>
      <c r="AE5" s="715">
        <f ca="1">'Year 3'!I52</f>
        <v>-257671.50750000007</v>
      </c>
      <c r="AF5" s="715">
        <f ca="1">'Year 3'!J52</f>
        <v>-242363.50750000007</v>
      </c>
      <c r="AG5" s="715">
        <f ca="1">'Year 3'!K52</f>
        <v>-256999.52750000003</v>
      </c>
      <c r="AH5" s="715">
        <f ca="1">'Year 3'!L52</f>
        <v>-245157.40750000009</v>
      </c>
      <c r="AI5" s="715">
        <f ca="1">'Year 3'!M52</f>
        <v>-255286.46750000003</v>
      </c>
      <c r="AJ5" s="715">
        <f ca="1">'Year 3'!N52</f>
        <v>-230457.94750000007</v>
      </c>
      <c r="AK5" s="715">
        <f ca="1">'Year 3'!O52</f>
        <v>-247327.80750000005</v>
      </c>
      <c r="AL5" s="476">
        <f ca="1">'Year 3'!P52</f>
        <v>-230354.48750000005</v>
      </c>
      <c r="AM5" s="715">
        <f ca="1">'Year 4'!E52</f>
        <v>-226689.0777777778</v>
      </c>
      <c r="AN5" s="715">
        <f ca="1">'Year 4'!F52</f>
        <v>-228334.97777777782</v>
      </c>
      <c r="AO5" s="715">
        <f ca="1">'Year 4'!G52</f>
        <v>-219253.51777777786</v>
      </c>
      <c r="AP5" s="715">
        <f ca="1">'Year 4'!H52</f>
        <v>-219004.05777777784</v>
      </c>
      <c r="AQ5" s="715">
        <f ca="1">'Year 4'!I52</f>
        <v>-211058.59777777782</v>
      </c>
      <c r="AR5" s="715">
        <f ca="1">'Year 4'!J52</f>
        <v>-209803.13777777785</v>
      </c>
      <c r="AS5" s="715">
        <f ca="1">'Year 4'!K52</f>
        <v>-199537.67777777783</v>
      </c>
      <c r="AT5" s="715">
        <f ca="1">'Year 4'!L52</f>
        <v>-194872.21777777781</v>
      </c>
      <c r="AU5" s="715">
        <f ca="1">'Year 4'!M52</f>
        <v>-205206.75777777779</v>
      </c>
      <c r="AV5" s="715">
        <f ca="1">'Year 4'!N52</f>
        <v>-191561.29777777783</v>
      </c>
      <c r="AW5" s="715">
        <f ca="1">'Year 4'!O52</f>
        <v>-179044.6377777778</v>
      </c>
      <c r="AX5" s="476">
        <f ca="1">'Year 4'!P52</f>
        <v>-176210.37777777785</v>
      </c>
      <c r="AY5" s="715">
        <f ca="1">'Year 5'!E52</f>
        <v>-176541.59444444452</v>
      </c>
      <c r="AZ5" s="715">
        <f ca="1">'Year 5'!F52</f>
        <v>-158387.31444444449</v>
      </c>
      <c r="BA5" s="715">
        <f ca="1">'Year 5'!G52</f>
        <v>-173342.0144444445</v>
      </c>
      <c r="BB5" s="715">
        <f ca="1">'Year 5'!H52</f>
        <v>-156668.43444444449</v>
      </c>
      <c r="BC5" s="715">
        <f ca="1">'Year 5'!I52</f>
        <v>-143942.61444444448</v>
      </c>
      <c r="BD5" s="715">
        <f ca="1">'Year 5'!J52</f>
        <v>-142028.83444444451</v>
      </c>
      <c r="BE5" s="715">
        <f ca="1">'Year 5'!K52</f>
        <v>-131381.67444444448</v>
      </c>
      <c r="BF5" s="715">
        <f ca="1">'Year 5'!L52</f>
        <v>-114244.53444444448</v>
      </c>
      <c r="BG5" s="715">
        <f ca="1">'Year 5'!M52</f>
        <v>-131717.1344444445</v>
      </c>
      <c r="BH5" s="715">
        <f ca="1">'Year 5'!N52</f>
        <v>-91951.874444444504</v>
      </c>
      <c r="BI5" s="715">
        <f ca="1">'Year 5'!O52</f>
        <v>-72973.694444444511</v>
      </c>
      <c r="BJ5" s="476">
        <f ca="1">'Year 5'!P52</f>
        <v>-57461.774444444469</v>
      </c>
      <c r="BK5" s="715">
        <f ca="1">'Year 6'!E52</f>
        <v>-53576.083333333438</v>
      </c>
      <c r="BL5" s="715">
        <f ca="1">'Year 6'!F52</f>
        <v>-38316.423333333405</v>
      </c>
      <c r="BM5" s="715">
        <f ca="1">'Year 6'!G52</f>
        <v>2463.7366666665721</v>
      </c>
      <c r="BN5" s="715">
        <f ca="1">'Year 6'!H52</f>
        <v>29.316666666588389</v>
      </c>
      <c r="BO5" s="715">
        <f ca="1">'Year 6'!I52</f>
        <v>41357.9566666666</v>
      </c>
      <c r="BP5" s="715">
        <f ca="1">'Year 6'!J52</f>
        <v>68505.936666666588</v>
      </c>
      <c r="BQ5" s="715">
        <f ca="1">'Year 6'!K52</f>
        <v>98679.6366666666</v>
      </c>
      <c r="BR5" s="715">
        <f ca="1">'Year 6'!L52</f>
        <v>138302.0166666666</v>
      </c>
      <c r="BS5" s="715">
        <f ca="1">'Year 6'!M52</f>
        <v>147109.33666666661</v>
      </c>
      <c r="BT5" s="715">
        <f ca="1">'Year 6'!N52</f>
        <v>217645.79666666657</v>
      </c>
      <c r="BU5" s="715">
        <f ca="1">'Year 6'!O52</f>
        <v>260870.2566666666</v>
      </c>
      <c r="BV5" s="476">
        <f ca="1">'Year 6'!P52</f>
        <v>311081.21666666662</v>
      </c>
      <c r="BW5" s="715">
        <f ca="1">'Year 7'!E52</f>
        <v>346394.05944444431</v>
      </c>
      <c r="BX5" s="715">
        <f ca="1">'Year 7'!F52</f>
        <v>398433.57944444433</v>
      </c>
      <c r="BY5" s="715">
        <f ca="1">'Year 7'!G52</f>
        <v>454112.53944444429</v>
      </c>
      <c r="BZ5" s="715">
        <f ca="1">'Year 7'!H52</f>
        <v>532117.69944444438</v>
      </c>
      <c r="CA5" s="715">
        <f ca="1">'Year 7'!I52</f>
        <v>596190.29944444436</v>
      </c>
      <c r="CB5" s="715">
        <f ca="1">'Year 7'!J52</f>
        <v>687224.43944444438</v>
      </c>
      <c r="CC5" s="715">
        <f ca="1">'Year 7'!K52</f>
        <v>823819.89944444434</v>
      </c>
      <c r="CD5" s="715">
        <f ca="1">'Year 7'!L52</f>
        <v>943025.57944444439</v>
      </c>
      <c r="CE5" s="715">
        <f ca="1">'Year 7'!M52</f>
        <v>1020328.6594444443</v>
      </c>
      <c r="CF5" s="715">
        <f ca="1">'Year 7'!N52</f>
        <v>1174417.3794444443</v>
      </c>
      <c r="CG5" s="715">
        <f ca="1">'Year 7'!O52</f>
        <v>1316203.4994444444</v>
      </c>
      <c r="CH5" s="476">
        <f ca="1">'Year 7'!P52</f>
        <v>1471551.1394444443</v>
      </c>
    </row>
    <row r="6" spans="1:86" ht="19">
      <c r="B6" s="275" t="s">
        <v>157</v>
      </c>
      <c r="C6" s="271">
        <f>Revenues!F27</f>
        <v>0</v>
      </c>
      <c r="D6" s="271">
        <f>Revenues!G27</f>
        <v>0</v>
      </c>
      <c r="E6" s="271">
        <f>Revenues!H27</f>
        <v>0</v>
      </c>
      <c r="F6" s="271">
        <f>Revenues!I27</f>
        <v>0</v>
      </c>
      <c r="G6" s="271">
        <f ca="1">Revenues!J27</f>
        <v>0</v>
      </c>
      <c r="H6" s="271">
        <f ca="1">Revenues!K27</f>
        <v>0</v>
      </c>
      <c r="I6" s="271">
        <f ca="1">Revenues!L27</f>
        <v>0</v>
      </c>
      <c r="J6" s="271">
        <f ca="1">Revenues!M27</f>
        <v>0</v>
      </c>
      <c r="K6" s="271">
        <f ca="1">Revenues!N27</f>
        <v>0</v>
      </c>
      <c r="L6" s="271">
        <f ca="1">Revenues!O27</f>
        <v>0</v>
      </c>
      <c r="M6" s="271">
        <f ca="1">Revenues!P27</f>
        <v>0</v>
      </c>
      <c r="N6" s="272">
        <f ca="1">Revenues!Q27</f>
        <v>0</v>
      </c>
      <c r="O6" s="271">
        <f ca="1">Revenues!R27</f>
        <v>0</v>
      </c>
      <c r="P6" s="271">
        <f ca="1">Revenues!S27</f>
        <v>0</v>
      </c>
      <c r="Q6" s="271">
        <f ca="1">Revenues!T27</f>
        <v>0</v>
      </c>
      <c r="R6" s="271">
        <f ca="1">Revenues!U27</f>
        <v>0</v>
      </c>
      <c r="S6" s="271">
        <f ca="1">Revenues!V27</f>
        <v>0</v>
      </c>
      <c r="T6" s="271">
        <f ca="1">Revenues!W27</f>
        <v>0</v>
      </c>
      <c r="U6" s="271">
        <f ca="1">Revenues!X27</f>
        <v>0</v>
      </c>
      <c r="V6" s="271">
        <f ca="1">Revenues!Y27</f>
        <v>1</v>
      </c>
      <c r="W6" s="271">
        <f ca="1">Revenues!Z27</f>
        <v>1</v>
      </c>
      <c r="X6" s="271">
        <f ca="1">Revenues!AA27</f>
        <v>1</v>
      </c>
      <c r="Y6" s="271">
        <f ca="1">Revenues!AB27</f>
        <v>1</v>
      </c>
      <c r="Z6" s="272">
        <f ca="1">Revenues!AC27</f>
        <v>1</v>
      </c>
      <c r="AA6" s="716">
        <f ca="1">Revenues!AD27</f>
        <v>1</v>
      </c>
      <c r="AB6" s="716">
        <f ca="1">Revenues!AE27</f>
        <v>2</v>
      </c>
      <c r="AC6" s="716">
        <f ca="1">Revenues!AF27</f>
        <v>2</v>
      </c>
      <c r="AD6" s="716">
        <f ca="1">Revenues!AG27</f>
        <v>2</v>
      </c>
      <c r="AE6" s="716">
        <f ca="1">Revenues!AH27</f>
        <v>3</v>
      </c>
      <c r="AF6" s="716">
        <f ca="1">Revenues!AI27</f>
        <v>3</v>
      </c>
      <c r="AG6" s="716">
        <f ca="1">Revenues!AJ27</f>
        <v>3</v>
      </c>
      <c r="AH6" s="716">
        <f ca="1">Revenues!AK27</f>
        <v>4</v>
      </c>
      <c r="AI6" s="716">
        <f ca="1">Revenues!AL27</f>
        <v>4</v>
      </c>
      <c r="AJ6" s="716">
        <f ca="1">Revenues!AM27</f>
        <v>5</v>
      </c>
      <c r="AK6" s="716">
        <f ca="1">Revenues!AN27</f>
        <v>5</v>
      </c>
      <c r="AL6" s="272">
        <f ca="1">Revenues!AO27</f>
        <v>6</v>
      </c>
      <c r="AM6" s="716">
        <f ca="1">Revenues!AP27</f>
        <v>6</v>
      </c>
      <c r="AN6" s="716">
        <f ca="1">Revenues!AQ27</f>
        <v>7</v>
      </c>
      <c r="AO6" s="716">
        <f ca="1">Revenues!AR27</f>
        <v>8</v>
      </c>
      <c r="AP6" s="716">
        <f ca="1">Revenues!AS27</f>
        <v>9</v>
      </c>
      <c r="AQ6" s="716">
        <f ca="1">Revenues!AT27</f>
        <v>10</v>
      </c>
      <c r="AR6" s="716">
        <f ca="1">Revenues!AU27</f>
        <v>11</v>
      </c>
      <c r="AS6" s="716">
        <f ca="1">Revenues!AV27</f>
        <v>12</v>
      </c>
      <c r="AT6" s="716">
        <f ca="1">Revenues!AW27</f>
        <v>13</v>
      </c>
      <c r="AU6" s="716">
        <f ca="1">Revenues!AX27</f>
        <v>14</v>
      </c>
      <c r="AV6" s="716">
        <f ca="1">Revenues!AY27</f>
        <v>15</v>
      </c>
      <c r="AW6" s="716">
        <f ca="1">Revenues!AZ27</f>
        <v>16</v>
      </c>
      <c r="AX6" s="272">
        <f ca="1">Revenues!BA27</f>
        <v>17</v>
      </c>
      <c r="AY6" s="716">
        <f ca="1">Revenues!BB27</f>
        <v>18</v>
      </c>
      <c r="AZ6" s="716">
        <f ca="1">Revenues!BC27</f>
        <v>19</v>
      </c>
      <c r="BA6" s="716">
        <f ca="1">Revenues!BD27</f>
        <v>20</v>
      </c>
      <c r="BB6" s="716">
        <f ca="1">Revenues!BE27</f>
        <v>22</v>
      </c>
      <c r="BC6" s="716">
        <f ca="1">Revenues!BF27</f>
        <v>22</v>
      </c>
      <c r="BD6" s="716">
        <f ca="1">Revenues!BG27</f>
        <v>23</v>
      </c>
      <c r="BE6" s="716">
        <f ca="1">Revenues!BH27</f>
        <v>25</v>
      </c>
      <c r="BF6" s="716">
        <f ca="1">Revenues!BI27</f>
        <v>26</v>
      </c>
      <c r="BG6" s="716">
        <f ca="1">Revenues!BJ27</f>
        <v>28</v>
      </c>
      <c r="BH6" s="716">
        <f ca="1">Revenues!BK27</f>
        <v>31</v>
      </c>
      <c r="BI6" s="716">
        <f ca="1">Revenues!BL27</f>
        <v>33</v>
      </c>
      <c r="BJ6" s="272">
        <f ca="1">Revenues!BM27</f>
        <v>36</v>
      </c>
      <c r="BK6" s="716">
        <f ca="1">Revenues!BN27</f>
        <v>39</v>
      </c>
      <c r="BL6" s="716">
        <f ca="1">Revenues!BO27</f>
        <v>42</v>
      </c>
      <c r="BM6" s="716">
        <f ca="1">Revenues!BP27</f>
        <v>46</v>
      </c>
      <c r="BN6" s="716">
        <f ca="1">Revenues!BQ27</f>
        <v>50</v>
      </c>
      <c r="BO6" s="716">
        <f ca="1">Revenues!BR27</f>
        <v>54</v>
      </c>
      <c r="BP6" s="716">
        <f ca="1">Revenues!BS27</f>
        <v>58</v>
      </c>
      <c r="BQ6" s="716">
        <f ca="1">Revenues!BT27</f>
        <v>63</v>
      </c>
      <c r="BR6" s="716">
        <f ca="1">Revenues!BU27</f>
        <v>69</v>
      </c>
      <c r="BS6" s="716">
        <f ca="1">Revenues!BV27</f>
        <v>75</v>
      </c>
      <c r="BT6" s="716">
        <f ca="1">Revenues!BW27</f>
        <v>82</v>
      </c>
      <c r="BU6" s="716">
        <f ca="1">Revenues!BX27</f>
        <v>89</v>
      </c>
      <c r="BV6" s="272">
        <f ca="1">Revenues!BY27</f>
        <v>97</v>
      </c>
      <c r="BW6" s="716">
        <f ca="1">Revenues!BZ27</f>
        <v>106</v>
      </c>
      <c r="BX6" s="716">
        <f ca="1">Revenues!CA27</f>
        <v>115</v>
      </c>
      <c r="BY6" s="716">
        <f ca="1">Revenues!CB27</f>
        <v>125</v>
      </c>
      <c r="BZ6" s="716">
        <f ca="1">Revenues!CC27</f>
        <v>136</v>
      </c>
      <c r="CA6" s="716">
        <f ca="1">Revenues!CD27</f>
        <v>148</v>
      </c>
      <c r="CB6" s="716">
        <f ca="1">Revenues!CE27</f>
        <v>161</v>
      </c>
      <c r="CC6" s="716">
        <f ca="1">Revenues!CF27</f>
        <v>175</v>
      </c>
      <c r="CD6" s="716">
        <f ca="1">Revenues!CG27</f>
        <v>191</v>
      </c>
      <c r="CE6" s="716">
        <f ca="1">Revenues!CH27</f>
        <v>208</v>
      </c>
      <c r="CF6" s="716">
        <f ca="1">Revenues!CI27</f>
        <v>228</v>
      </c>
      <c r="CG6" s="716">
        <f ca="1">Revenues!CJ27</f>
        <v>249</v>
      </c>
      <c r="CH6" s="272">
        <f ca="1">Revenues!CK27</f>
        <v>272</v>
      </c>
    </row>
    <row r="7" spans="1:86" ht="19">
      <c r="B7" s="276" t="s">
        <v>158</v>
      </c>
      <c r="C7" s="76">
        <f>Revenues!F48</f>
        <v>0</v>
      </c>
      <c r="D7" s="76">
        <f>Revenues!G48</f>
        <v>0</v>
      </c>
      <c r="E7" s="76">
        <f>Revenues!H48</f>
        <v>0</v>
      </c>
      <c r="F7" s="76">
        <f>Revenues!I48</f>
        <v>0</v>
      </c>
      <c r="G7" s="76">
        <f>Revenues!J48</f>
        <v>0</v>
      </c>
      <c r="H7" s="76">
        <f>Revenues!K48</f>
        <v>0</v>
      </c>
      <c r="I7" s="76">
        <f>Revenues!L48</f>
        <v>0</v>
      </c>
      <c r="J7" s="76">
        <f>Revenues!M48</f>
        <v>1</v>
      </c>
      <c r="K7" s="76">
        <f>Revenues!N48</f>
        <v>1</v>
      </c>
      <c r="L7" s="76">
        <f>Revenues!O48</f>
        <v>1</v>
      </c>
      <c r="M7" s="76">
        <f>Revenues!P48</f>
        <v>1</v>
      </c>
      <c r="N7" s="246">
        <f>Revenues!Q48</f>
        <v>1</v>
      </c>
      <c r="O7" s="76">
        <f>Revenues!R48</f>
        <v>0</v>
      </c>
      <c r="P7" s="76">
        <f>Revenues!S48</f>
        <v>0</v>
      </c>
      <c r="Q7" s="76">
        <f>Revenues!T48</f>
        <v>0</v>
      </c>
      <c r="R7" s="76">
        <f>Revenues!U48</f>
        <v>0</v>
      </c>
      <c r="S7" s="76">
        <f>Revenues!V48</f>
        <v>0</v>
      </c>
      <c r="T7" s="76">
        <f>Revenues!W48</f>
        <v>0</v>
      </c>
      <c r="U7" s="76">
        <f>Revenues!X48</f>
        <v>0</v>
      </c>
      <c r="V7" s="76">
        <f>Revenues!Y48</f>
        <v>1</v>
      </c>
      <c r="W7" s="76">
        <f>Revenues!Z48</f>
        <v>1</v>
      </c>
      <c r="X7" s="76">
        <f>Revenues!AA48</f>
        <v>1</v>
      </c>
      <c r="Y7" s="76">
        <f>Revenues!AB48</f>
        <v>1</v>
      </c>
      <c r="Z7" s="246">
        <f>Revenues!AC48</f>
        <v>1</v>
      </c>
      <c r="AA7" s="717">
        <f>Revenues!AD48</f>
        <v>1</v>
      </c>
      <c r="AB7" s="717">
        <f>Revenues!AE48</f>
        <v>1</v>
      </c>
      <c r="AC7" s="717">
        <f>Revenues!AF48</f>
        <v>1</v>
      </c>
      <c r="AD7" s="717">
        <f>Revenues!AG48</f>
        <v>1</v>
      </c>
      <c r="AE7" s="717">
        <f>Revenues!AH48</f>
        <v>1</v>
      </c>
      <c r="AF7" s="717">
        <f ca="1">Revenues!AI48</f>
        <v>2</v>
      </c>
      <c r="AG7" s="717">
        <f ca="1">Revenues!AJ48</f>
        <v>2</v>
      </c>
      <c r="AH7" s="717">
        <f ca="1">Revenues!AK48</f>
        <v>2</v>
      </c>
      <c r="AI7" s="717">
        <f ca="1">Revenues!AL48</f>
        <v>3</v>
      </c>
      <c r="AJ7" s="717">
        <f ca="1">Revenues!AM48</f>
        <v>3</v>
      </c>
      <c r="AK7" s="717">
        <f ca="1">Revenues!AN48</f>
        <v>4</v>
      </c>
      <c r="AL7" s="246">
        <f ca="1">Revenues!AO48</f>
        <v>4</v>
      </c>
      <c r="AM7" s="717">
        <f ca="1">Revenues!AP48</f>
        <v>5</v>
      </c>
      <c r="AN7" s="717">
        <f ca="1">Revenues!AQ48</f>
        <v>5</v>
      </c>
      <c r="AO7" s="717">
        <f ca="1">Revenues!AR48</f>
        <v>6</v>
      </c>
      <c r="AP7" s="717">
        <f ca="1">Revenues!AS48</f>
        <v>7</v>
      </c>
      <c r="AQ7" s="717">
        <f ca="1">Revenues!AT48</f>
        <v>8</v>
      </c>
      <c r="AR7" s="717">
        <f ca="1">Revenues!AU48</f>
        <v>9</v>
      </c>
      <c r="AS7" s="717">
        <f ca="1">Revenues!AV48</f>
        <v>10</v>
      </c>
      <c r="AT7" s="717">
        <f ca="1">Revenues!AW48</f>
        <v>11</v>
      </c>
      <c r="AU7" s="717">
        <f ca="1">Revenues!AX48</f>
        <v>12</v>
      </c>
      <c r="AV7" s="717">
        <f ca="1">Revenues!AY48</f>
        <v>13</v>
      </c>
      <c r="AW7" s="717">
        <f ca="1">Revenues!AZ48</f>
        <v>14</v>
      </c>
      <c r="AX7" s="246">
        <f ca="1">Revenues!BA48</f>
        <v>15</v>
      </c>
      <c r="AY7" s="717">
        <f ca="1">Revenues!BB48</f>
        <v>16</v>
      </c>
      <c r="AZ7" s="717">
        <f ca="1">Revenues!BC48</f>
        <v>17</v>
      </c>
      <c r="BA7" s="717">
        <f ca="1">Revenues!BD48</f>
        <v>18</v>
      </c>
      <c r="BB7" s="717">
        <f ca="1">Revenues!BE48</f>
        <v>18</v>
      </c>
      <c r="BC7" s="717">
        <f ca="1">Revenues!BF48</f>
        <v>19</v>
      </c>
      <c r="BD7" s="717">
        <f ca="1">Revenues!BG48</f>
        <v>19</v>
      </c>
      <c r="BE7" s="717">
        <f ca="1">Revenues!BH48</f>
        <v>20</v>
      </c>
      <c r="BF7" s="717">
        <f ca="1">Revenues!BI48</f>
        <v>21</v>
      </c>
      <c r="BG7" s="717">
        <f ca="1">Revenues!BJ48</f>
        <v>22</v>
      </c>
      <c r="BH7" s="717">
        <f ca="1">Revenues!BK48</f>
        <v>23</v>
      </c>
      <c r="BI7" s="717">
        <f ca="1">Revenues!BL48</f>
        <v>25</v>
      </c>
      <c r="BJ7" s="246">
        <f ca="1">Revenues!BM48</f>
        <v>26</v>
      </c>
      <c r="BK7" s="717">
        <f ca="1">Revenues!BN48</f>
        <v>28</v>
      </c>
      <c r="BL7" s="717">
        <f ca="1">Revenues!BO48</f>
        <v>31</v>
      </c>
      <c r="BM7" s="717">
        <f ca="1">Revenues!BP48</f>
        <v>34</v>
      </c>
      <c r="BN7" s="717">
        <f ca="1">Revenues!BQ48</f>
        <v>36</v>
      </c>
      <c r="BO7" s="717">
        <f ca="1">Revenues!BR48</f>
        <v>38</v>
      </c>
      <c r="BP7" s="717">
        <f ca="1">Revenues!BS48</f>
        <v>41</v>
      </c>
      <c r="BQ7" s="717">
        <f ca="1">Revenues!BT48</f>
        <v>44</v>
      </c>
      <c r="BR7" s="717">
        <f ca="1">Revenues!BU48</f>
        <v>48</v>
      </c>
      <c r="BS7" s="717">
        <f ca="1">Revenues!BV48</f>
        <v>53</v>
      </c>
      <c r="BT7" s="717">
        <f ca="1">Revenues!BW48</f>
        <v>57</v>
      </c>
      <c r="BU7" s="717">
        <f ca="1">Revenues!BX48</f>
        <v>62</v>
      </c>
      <c r="BV7" s="246">
        <f ca="1">Revenues!BY48</f>
        <v>67</v>
      </c>
      <c r="BW7" s="717">
        <f ca="1">Revenues!BZ48</f>
        <v>72</v>
      </c>
      <c r="BX7" s="717">
        <f ca="1">Revenues!CA48</f>
        <v>78</v>
      </c>
      <c r="BY7" s="717">
        <f ca="1">Revenues!CB48</f>
        <v>85</v>
      </c>
      <c r="BZ7" s="717">
        <f ca="1">Revenues!CC48</f>
        <v>92</v>
      </c>
      <c r="CA7" s="717">
        <f ca="1">Revenues!CD48</f>
        <v>100</v>
      </c>
      <c r="CB7" s="717">
        <f ca="1">Revenues!CE48</f>
        <v>108</v>
      </c>
      <c r="CC7" s="717">
        <f ca="1">Revenues!CF48</f>
        <v>118</v>
      </c>
      <c r="CD7" s="717">
        <f ca="1">Revenues!CG48</f>
        <v>128</v>
      </c>
      <c r="CE7" s="717">
        <f ca="1">Revenues!CH48</f>
        <v>140</v>
      </c>
      <c r="CF7" s="717">
        <f ca="1">Revenues!CI48</f>
        <v>152</v>
      </c>
      <c r="CG7" s="717">
        <f ca="1">Revenues!CJ48</f>
        <v>166</v>
      </c>
      <c r="CH7" s="246">
        <f ca="1">Revenues!CK48</f>
        <v>181</v>
      </c>
    </row>
    <row r="8" spans="1:86" s="60" customFormat="1" ht="20" thickBot="1">
      <c r="B8" s="277" t="s">
        <v>24</v>
      </c>
      <c r="C8" s="125">
        <f>Revenues!F14</f>
        <v>0.02</v>
      </c>
      <c r="D8" s="125">
        <f>Revenues!G14</f>
        <v>0.02</v>
      </c>
      <c r="E8" s="125">
        <f>Revenues!H14</f>
        <v>0.02</v>
      </c>
      <c r="F8" s="125">
        <f>Revenues!I14</f>
        <v>0.02</v>
      </c>
      <c r="G8" s="125">
        <f>Revenues!J14</f>
        <v>0.02</v>
      </c>
      <c r="H8" s="125">
        <f>Revenues!K14</f>
        <v>0.02</v>
      </c>
      <c r="I8" s="125">
        <f>Revenues!L14</f>
        <v>0.02</v>
      </c>
      <c r="J8" s="125">
        <f>Revenues!M14</f>
        <v>0.02</v>
      </c>
      <c r="K8" s="125">
        <f>Revenues!N14</f>
        <v>0.02</v>
      </c>
      <c r="L8" s="125">
        <f>Revenues!O14</f>
        <v>0.02</v>
      </c>
      <c r="M8" s="125">
        <f>Revenues!P14</f>
        <v>0.02</v>
      </c>
      <c r="N8" s="126">
        <f>Revenues!Q14</f>
        <v>0.02</v>
      </c>
      <c r="O8" s="125">
        <f>Revenues!R14</f>
        <v>0.02</v>
      </c>
      <c r="P8" s="125">
        <f>Revenues!S14</f>
        <v>0.02</v>
      </c>
      <c r="Q8" s="125">
        <f>Revenues!T14</f>
        <v>0.02</v>
      </c>
      <c r="R8" s="125">
        <f>Revenues!U14</f>
        <v>0.02</v>
      </c>
      <c r="S8" s="125">
        <f>Revenues!V14</f>
        <v>0.02</v>
      </c>
      <c r="T8" s="125">
        <f>Revenues!W14</f>
        <v>0.02</v>
      </c>
      <c r="U8" s="125">
        <f>Revenues!X14</f>
        <v>0.02</v>
      </c>
      <c r="V8" s="125">
        <f>Revenues!Y14</f>
        <v>0.02</v>
      </c>
      <c r="W8" s="125">
        <f>Revenues!Z14</f>
        <v>0.02</v>
      </c>
      <c r="X8" s="125">
        <f>Revenues!AA14</f>
        <v>0.02</v>
      </c>
      <c r="Y8" s="125">
        <f>Revenues!AB14</f>
        <v>0.02</v>
      </c>
      <c r="Z8" s="126">
        <f>Revenues!AC14</f>
        <v>0.02</v>
      </c>
      <c r="AA8" s="105">
        <f>Revenues!AD14</f>
        <v>0.02</v>
      </c>
      <c r="AB8" s="105">
        <f>Revenues!AE14</f>
        <v>0.02</v>
      </c>
      <c r="AC8" s="105">
        <f>Revenues!AF14</f>
        <v>0.02</v>
      </c>
      <c r="AD8" s="105">
        <f>Revenues!AG14</f>
        <v>0.02</v>
      </c>
      <c r="AE8" s="105">
        <f>Revenues!AH14</f>
        <v>0.02</v>
      </c>
      <c r="AF8" s="105">
        <f>Revenues!AI14</f>
        <v>0.02</v>
      </c>
      <c r="AG8" s="105">
        <f>Revenues!AJ14</f>
        <v>0.02</v>
      </c>
      <c r="AH8" s="105">
        <f>Revenues!AK14</f>
        <v>0.02</v>
      </c>
      <c r="AI8" s="105">
        <f>Revenues!AL14</f>
        <v>0.02</v>
      </c>
      <c r="AJ8" s="105">
        <f>Revenues!AM14</f>
        <v>0.02</v>
      </c>
      <c r="AK8" s="105">
        <f>Revenues!AN14</f>
        <v>0.02</v>
      </c>
      <c r="AL8" s="126">
        <f>Revenues!AO14</f>
        <v>0.02</v>
      </c>
      <c r="AM8" s="105">
        <f>Revenues!AP14</f>
        <v>0.02</v>
      </c>
      <c r="AN8" s="105">
        <f>Revenues!AQ14</f>
        <v>0.02</v>
      </c>
      <c r="AO8" s="105">
        <f>Revenues!AR14</f>
        <v>0.02</v>
      </c>
      <c r="AP8" s="105">
        <f>Revenues!AS14</f>
        <v>0.02</v>
      </c>
      <c r="AQ8" s="105">
        <f>Revenues!AT14</f>
        <v>0.02</v>
      </c>
      <c r="AR8" s="105">
        <f>Revenues!AU14</f>
        <v>0.02</v>
      </c>
      <c r="AS8" s="105">
        <f>Revenues!AV14</f>
        <v>0.02</v>
      </c>
      <c r="AT8" s="105">
        <f>Revenues!AW14</f>
        <v>0.02</v>
      </c>
      <c r="AU8" s="105">
        <f>Revenues!AX14</f>
        <v>0.02</v>
      </c>
      <c r="AV8" s="105">
        <f>Revenues!AY14</f>
        <v>0.02</v>
      </c>
      <c r="AW8" s="105">
        <f>Revenues!AZ14</f>
        <v>0.02</v>
      </c>
      <c r="AX8" s="126">
        <f>Revenues!BA14</f>
        <v>0.02</v>
      </c>
      <c r="AY8" s="105">
        <f>Revenues!BB14</f>
        <v>0.02</v>
      </c>
      <c r="AZ8" s="105">
        <f>Revenues!BC14</f>
        <v>0.02</v>
      </c>
      <c r="BA8" s="105">
        <f>Revenues!BD14</f>
        <v>0.02</v>
      </c>
      <c r="BB8" s="105">
        <f>Revenues!BE14</f>
        <v>0.02</v>
      </c>
      <c r="BC8" s="105">
        <f>Revenues!BF14</f>
        <v>0.02</v>
      </c>
      <c r="BD8" s="105">
        <f>Revenues!BG14</f>
        <v>0.02</v>
      </c>
      <c r="BE8" s="105">
        <f>Revenues!BH14</f>
        <v>0.02</v>
      </c>
      <c r="BF8" s="105">
        <f>Revenues!BI14</f>
        <v>0.02</v>
      </c>
      <c r="BG8" s="105">
        <f>Revenues!BJ14</f>
        <v>0.02</v>
      </c>
      <c r="BH8" s="105">
        <f>Revenues!BK14</f>
        <v>0.02</v>
      </c>
      <c r="BI8" s="105">
        <f>Revenues!BL14</f>
        <v>0.02</v>
      </c>
      <c r="BJ8" s="126">
        <f>Revenues!BM14</f>
        <v>0.02</v>
      </c>
      <c r="BK8" s="105">
        <f>Revenues!BN14</f>
        <v>0.02</v>
      </c>
      <c r="BL8" s="105">
        <f>Revenues!BO14</f>
        <v>0.02</v>
      </c>
      <c r="BM8" s="105">
        <f>Revenues!BP14</f>
        <v>0.02</v>
      </c>
      <c r="BN8" s="105">
        <f>Revenues!BQ14</f>
        <v>0.02</v>
      </c>
      <c r="BO8" s="105">
        <f>Revenues!BR14</f>
        <v>0.02</v>
      </c>
      <c r="BP8" s="105">
        <f>Revenues!BS14</f>
        <v>0.02</v>
      </c>
      <c r="BQ8" s="105">
        <f>Revenues!BT14</f>
        <v>0.02</v>
      </c>
      <c r="BR8" s="105">
        <f>Revenues!BU14</f>
        <v>0.02</v>
      </c>
      <c r="BS8" s="105">
        <f>Revenues!BV14</f>
        <v>0.02</v>
      </c>
      <c r="BT8" s="105">
        <f>Revenues!BW14</f>
        <v>0.02</v>
      </c>
      <c r="BU8" s="105">
        <f>Revenues!BX14</f>
        <v>0.02</v>
      </c>
      <c r="BV8" s="126">
        <f>Revenues!BY14</f>
        <v>0.02</v>
      </c>
      <c r="BW8" s="105">
        <f>Revenues!BZ14</f>
        <v>0.02</v>
      </c>
      <c r="BX8" s="105">
        <f>Revenues!CA14</f>
        <v>0.02</v>
      </c>
      <c r="BY8" s="105">
        <f>Revenues!CB14</f>
        <v>0.02</v>
      </c>
      <c r="BZ8" s="105">
        <f>Revenues!CC14</f>
        <v>0.02</v>
      </c>
      <c r="CA8" s="105">
        <f>Revenues!CD14</f>
        <v>0.02</v>
      </c>
      <c r="CB8" s="105">
        <f>Revenues!CE14</f>
        <v>0.02</v>
      </c>
      <c r="CC8" s="105">
        <f>Revenues!CF14</f>
        <v>0.02</v>
      </c>
      <c r="CD8" s="105">
        <f>Revenues!CG14</f>
        <v>0.02</v>
      </c>
      <c r="CE8" s="105">
        <f>Revenues!CH14</f>
        <v>0.02</v>
      </c>
      <c r="CF8" s="105">
        <f>Revenues!CI14</f>
        <v>0.02</v>
      </c>
      <c r="CG8" s="105">
        <f>Revenues!CJ14</f>
        <v>0.02</v>
      </c>
      <c r="CH8" s="126">
        <f>Revenues!CK14</f>
        <v>0.02</v>
      </c>
    </row>
    <row r="9" spans="1:86" ht="19">
      <c r="B9" s="275" t="s">
        <v>281</v>
      </c>
      <c r="C9" s="477">
        <f>Revenues!F23+Revenues!F44</f>
        <v>0</v>
      </c>
      <c r="D9" s="477">
        <f>Revenues!G23+Revenues!G44</f>
        <v>0</v>
      </c>
      <c r="E9" s="477">
        <f>Revenues!H23+Revenues!H44</f>
        <v>0</v>
      </c>
      <c r="F9" s="477">
        <f>Revenues!I23+Revenues!I44</f>
        <v>0</v>
      </c>
      <c r="G9" s="477">
        <f>Revenues!J23+Revenues!J44</f>
        <v>0</v>
      </c>
      <c r="H9" s="477">
        <f>Revenues!K23+Revenues!K44</f>
        <v>0</v>
      </c>
      <c r="I9" s="477">
        <f>Revenues!L23+Revenues!L44</f>
        <v>0</v>
      </c>
      <c r="J9" s="477">
        <f>Revenues!M23+Revenues!M44</f>
        <v>0</v>
      </c>
      <c r="K9" s="477">
        <f>Revenues!N23+Revenues!N44</f>
        <v>0</v>
      </c>
      <c r="L9" s="477">
        <f>Revenues!O23+Revenues!O44</f>
        <v>0</v>
      </c>
      <c r="M9" s="477">
        <f>Revenues!P23+Revenues!P44</f>
        <v>0</v>
      </c>
      <c r="N9" s="478">
        <f>Revenues!Q23+Revenues!Q44</f>
        <v>0</v>
      </c>
      <c r="O9" s="477">
        <f>Revenues!R23+Revenues!R44</f>
        <v>0</v>
      </c>
      <c r="P9" s="477">
        <f>Revenues!S23+Revenues!S44</f>
        <v>0</v>
      </c>
      <c r="Q9" s="477">
        <f>Revenues!T23+Revenues!T44</f>
        <v>0</v>
      </c>
      <c r="R9" s="477">
        <f>Revenues!U23+Revenues!U44</f>
        <v>0</v>
      </c>
      <c r="S9" s="477">
        <f>Revenues!V23+Revenues!V44</f>
        <v>0</v>
      </c>
      <c r="T9" s="477">
        <f>Revenues!W23+Revenues!W44</f>
        <v>3840</v>
      </c>
      <c r="U9" s="477">
        <f>Revenues!X23+Revenues!X44</f>
        <v>9600</v>
      </c>
      <c r="V9" s="477">
        <f>Revenues!Y23+Revenues!Y44</f>
        <v>1120</v>
      </c>
      <c r="W9" s="477">
        <f>Revenues!Z23+Revenues!Z44</f>
        <v>0</v>
      </c>
      <c r="X9" s="477">
        <f>Revenues!AA23+Revenues!AA44</f>
        <v>0</v>
      </c>
      <c r="Y9" s="477">
        <f>Revenues!AB23+Revenues!AB44</f>
        <v>2880</v>
      </c>
      <c r="Z9" s="478">
        <f>Revenues!AC23+Revenues!AC44</f>
        <v>9600</v>
      </c>
      <c r="AA9" s="489">
        <f>Revenues!AD23+Revenues!AD44</f>
        <v>0</v>
      </c>
      <c r="AB9" s="489">
        <f>Revenues!AE23+Revenues!AE44</f>
        <v>1120</v>
      </c>
      <c r="AC9" s="489">
        <f>Revenues!AF23+Revenues!AF44</f>
        <v>15680</v>
      </c>
      <c r="AD9" s="489">
        <f>Revenues!AG23+Revenues!AG44</f>
        <v>0</v>
      </c>
      <c r="AE9" s="489">
        <f>Revenues!AH23+Revenues!AH44</f>
        <v>4000</v>
      </c>
      <c r="AF9" s="489">
        <f>Revenues!AI23+Revenues!AI44</f>
        <v>16800</v>
      </c>
      <c r="AG9" s="489">
        <f>Revenues!AJ23+Revenues!AJ44</f>
        <v>2880</v>
      </c>
      <c r="AH9" s="489">
        <f>Revenues!AK23+Revenues!AK44</f>
        <v>17440</v>
      </c>
      <c r="AI9" s="489">
        <f>Revenues!AL23+Revenues!AL44</f>
        <v>3360</v>
      </c>
      <c r="AJ9" s="489">
        <f>Revenues!AM23+Revenues!AM44</f>
        <v>22720</v>
      </c>
      <c r="AK9" s="489">
        <f>Revenues!AN23+Revenues!AN44</f>
        <v>2880</v>
      </c>
      <c r="AL9" s="478">
        <f>Revenues!AO23+Revenues!AO44</f>
        <v>17920</v>
      </c>
      <c r="AM9" s="489">
        <f>Revenues!AP23+Revenues!AP44</f>
        <v>21120</v>
      </c>
      <c r="AN9" s="489">
        <f>Revenues!AQ23+Revenues!AQ44</f>
        <v>17920</v>
      </c>
      <c r="AO9" s="489">
        <f>Revenues!AR23+Revenues!AR44</f>
        <v>22240</v>
      </c>
      <c r="AP9" s="489">
        <f>Revenues!AS23+Revenues!AS44</f>
        <v>17920</v>
      </c>
      <c r="AQ9" s="489">
        <f>Revenues!AT23+Revenues!AT44</f>
        <v>25600</v>
      </c>
      <c r="AR9" s="489">
        <f>Revenues!AU23+Revenues!AU44</f>
        <v>20800</v>
      </c>
      <c r="AS9" s="489">
        <f>Revenues!AV23+Revenues!AV44</f>
        <v>25600</v>
      </c>
      <c r="AT9" s="489">
        <f>Revenues!AW23+Revenues!AW44</f>
        <v>25600</v>
      </c>
      <c r="AU9" s="489">
        <f>Revenues!AX23+Revenues!AX44</f>
        <v>25600</v>
      </c>
      <c r="AV9" s="489">
        <f>Revenues!AY23+Revenues!AY44</f>
        <v>25600</v>
      </c>
      <c r="AW9" s="489">
        <f>Revenues!AZ23+Revenues!AZ44</f>
        <v>25600</v>
      </c>
      <c r="AX9" s="478">
        <f>Revenues!BA23+Revenues!BA44</f>
        <v>25600</v>
      </c>
      <c r="AY9" s="489">
        <f>Revenues!BB23+Revenues!BB44</f>
        <v>25600</v>
      </c>
      <c r="AZ9" s="489">
        <f>Revenues!BC23+Revenues!BC44</f>
        <v>39040</v>
      </c>
      <c r="BA9" s="489">
        <f>Revenues!BD23+Revenues!BD44</f>
        <v>25600</v>
      </c>
      <c r="BB9" s="489">
        <f>Revenues!BE23+Revenues!BE44</f>
        <v>40160</v>
      </c>
      <c r="BC9" s="489">
        <f>Revenues!BF23+Revenues!BF44</f>
        <v>42880</v>
      </c>
      <c r="BD9" s="489">
        <f>Revenues!BG23+Revenues!BG44</f>
        <v>43520</v>
      </c>
      <c r="BE9" s="489">
        <f>Revenues!BH23+Revenues!BH44</f>
        <v>48000</v>
      </c>
      <c r="BF9" s="489">
        <f>Revenues!BI23+Revenues!BI44</f>
        <v>60800</v>
      </c>
      <c r="BG9" s="489">
        <f>Revenues!BJ23+Revenues!BJ44</f>
        <v>56160</v>
      </c>
      <c r="BH9" s="489">
        <f>Revenues!BK23+Revenues!BK44</f>
        <v>68800</v>
      </c>
      <c r="BI9" s="489">
        <f>Revenues!BL23+Revenues!BL44</f>
        <v>79200</v>
      </c>
      <c r="BJ9" s="478">
        <f>Revenues!BM23+Revenues!BM44</f>
        <v>86560</v>
      </c>
      <c r="BK9" s="489">
        <f>Revenues!BN23+Revenues!BN44</f>
        <v>89920</v>
      </c>
      <c r="BL9" s="489">
        <f>Revenues!BO23+Revenues!BO44</f>
        <v>90400</v>
      </c>
      <c r="BM9" s="489">
        <f>Revenues!BP23+Revenues!BP44</f>
        <v>116000</v>
      </c>
      <c r="BN9" s="489">
        <f>Revenues!BQ23+Revenues!BQ44</f>
        <v>111200</v>
      </c>
      <c r="BO9" s="489">
        <f>Revenues!BR23+Revenues!BR44</f>
        <v>130560</v>
      </c>
      <c r="BP9" s="489">
        <f>Revenues!BS23+Revenues!BS44</f>
        <v>151680</v>
      </c>
      <c r="BQ9" s="489">
        <f>Revenues!BT23+Revenues!BT44</f>
        <v>156160</v>
      </c>
      <c r="BR9" s="489">
        <f>Revenues!BU23+Revenues!BU44</f>
        <v>173600</v>
      </c>
      <c r="BS9" s="489">
        <f>Revenues!BV23+Revenues!BV44</f>
        <v>180800</v>
      </c>
      <c r="BT9" s="489">
        <f>Revenues!BW23+Revenues!BW44</f>
        <v>206400</v>
      </c>
      <c r="BU9" s="489">
        <f>Revenues!BX23+Revenues!BX44</f>
        <v>223840</v>
      </c>
      <c r="BV9" s="478">
        <f>Revenues!BY23+Revenues!BY44</f>
        <v>246560</v>
      </c>
      <c r="BW9" s="489">
        <f>Revenues!BZ23+Revenues!BZ44</f>
        <v>268800</v>
      </c>
      <c r="BX9" s="489">
        <f>Revenues!CA23+Revenues!CA44</f>
        <v>289600</v>
      </c>
      <c r="BY9" s="489">
        <f>Revenues!CB23+Revenues!CB44</f>
        <v>319040</v>
      </c>
      <c r="BZ9" s="489">
        <f>Revenues!CC23+Revenues!CC44</f>
        <v>349440</v>
      </c>
      <c r="CA9" s="489">
        <f>Revenues!CD23+Revenues!CD44</f>
        <v>380000</v>
      </c>
      <c r="CB9" s="489">
        <f>Revenues!CE23+Revenues!CE44</f>
        <v>419040</v>
      </c>
      <c r="CC9" s="489">
        <f>Revenues!CF23+Revenues!CF44</f>
        <v>449600</v>
      </c>
      <c r="CD9" s="489">
        <f>Revenues!CG23+Revenues!CG44</f>
        <v>509440</v>
      </c>
      <c r="CE9" s="489">
        <f>Revenues!CH23+Revenues!CH44</f>
        <v>549600</v>
      </c>
      <c r="CF9" s="489">
        <f>Revenues!CI23+Revenues!CI44</f>
        <v>600960</v>
      </c>
      <c r="CG9" s="489">
        <f>Revenues!CJ23+Revenues!CJ44</f>
        <v>662240</v>
      </c>
      <c r="CH9" s="478">
        <f>Revenues!CK23+Revenues!CK44</f>
        <v>730400</v>
      </c>
    </row>
    <row r="10" spans="1:86" ht="19">
      <c r="B10" s="276" t="s">
        <v>282</v>
      </c>
      <c r="C10" s="479">
        <f>Revenues!F35+Revenues!F50</f>
        <v>0</v>
      </c>
      <c r="D10" s="479">
        <f>Revenues!G35+Revenues!G50</f>
        <v>0</v>
      </c>
      <c r="E10" s="479">
        <f>Revenues!H35+Revenues!H50</f>
        <v>0</v>
      </c>
      <c r="F10" s="479">
        <f>Revenues!I35+Revenues!I50</f>
        <v>0</v>
      </c>
      <c r="G10" s="479">
        <f ca="1">Revenues!J35+Revenues!J50</f>
        <v>0</v>
      </c>
      <c r="H10" s="479">
        <f ca="1">Revenues!K35+Revenues!K50</f>
        <v>0</v>
      </c>
      <c r="I10" s="479">
        <f ca="1">Revenues!L35+Revenues!L50</f>
        <v>0</v>
      </c>
      <c r="J10" s="479">
        <f ca="1">Revenues!M35+Revenues!M50</f>
        <v>0</v>
      </c>
      <c r="K10" s="479">
        <f ca="1">Revenues!N35+Revenues!N50</f>
        <v>0</v>
      </c>
      <c r="L10" s="479">
        <f ca="1">Revenues!O35+Revenues!O50</f>
        <v>0</v>
      </c>
      <c r="M10" s="479">
        <f ca="1">Revenues!P35+Revenues!P50</f>
        <v>0</v>
      </c>
      <c r="N10" s="480">
        <f ca="1">Revenues!Q35+Revenues!Q50</f>
        <v>0</v>
      </c>
      <c r="O10" s="479">
        <f ca="1">Revenues!R35+Revenues!R50</f>
        <v>0</v>
      </c>
      <c r="P10" s="479">
        <f ca="1">Revenues!S35+Revenues!S50</f>
        <v>0</v>
      </c>
      <c r="Q10" s="479">
        <f ca="1">Revenues!T35+Revenues!T50</f>
        <v>0</v>
      </c>
      <c r="R10" s="479">
        <f ca="1">Revenues!U35+Revenues!U50</f>
        <v>0</v>
      </c>
      <c r="S10" s="479">
        <f ca="1">Revenues!V35+Revenues!V50</f>
        <v>0</v>
      </c>
      <c r="T10" s="479">
        <f ca="1">Revenues!W35+Revenues!W50</f>
        <v>0</v>
      </c>
      <c r="U10" s="479">
        <f ca="1">Revenues!X35+Revenues!X50</f>
        <v>0</v>
      </c>
      <c r="V10" s="479">
        <f ca="1">Revenues!Y35+Revenues!Y50</f>
        <v>5109</v>
      </c>
      <c r="W10" s="479">
        <f ca="1">Revenues!Z35+Revenues!Z50</f>
        <v>5109</v>
      </c>
      <c r="X10" s="479">
        <f ca="1">Revenues!AA35+Revenues!AA50</f>
        <v>5109</v>
      </c>
      <c r="Y10" s="479">
        <f ca="1">Revenues!AB35+Revenues!AB50</f>
        <v>5109</v>
      </c>
      <c r="Z10" s="480">
        <f ca="1">Revenues!AC35+Revenues!AC50</f>
        <v>5109</v>
      </c>
      <c r="AA10" s="490">
        <f ca="1">Revenues!AD35+Revenues!AD50</f>
        <v>5109</v>
      </c>
      <c r="AB10" s="490">
        <f ca="1">Revenues!AE35+Revenues!AE50</f>
        <v>7137</v>
      </c>
      <c r="AC10" s="490">
        <f ca="1">Revenues!AF35+Revenues!AF50</f>
        <v>7137</v>
      </c>
      <c r="AD10" s="490">
        <f ca="1">Revenues!AG35+Revenues!AG50</f>
        <v>7137</v>
      </c>
      <c r="AE10" s="490">
        <f ca="1">Revenues!AH35+Revenues!AH50</f>
        <v>9165</v>
      </c>
      <c r="AF10" s="490">
        <f ca="1">Revenues!AI35+Revenues!AI50</f>
        <v>12246</v>
      </c>
      <c r="AG10" s="490">
        <f ca="1">Revenues!AJ35+Revenues!AJ50</f>
        <v>12246</v>
      </c>
      <c r="AH10" s="490">
        <f ca="1">Revenues!AK35+Revenues!AK50</f>
        <v>14274</v>
      </c>
      <c r="AI10" s="490">
        <f ca="1">Revenues!AL35+Revenues!AL50</f>
        <v>17355</v>
      </c>
      <c r="AJ10" s="490">
        <f ca="1">Revenues!AM35+Revenues!AM50</f>
        <v>19383</v>
      </c>
      <c r="AK10" s="490">
        <f ca="1">Revenues!AN35+Revenues!AN50</f>
        <v>22464</v>
      </c>
      <c r="AL10" s="480">
        <f ca="1">Revenues!AO35+Revenues!AO50</f>
        <v>24492</v>
      </c>
      <c r="AM10" s="490">
        <f ca="1">Revenues!AP35+Revenues!AP50</f>
        <v>27573</v>
      </c>
      <c r="AN10" s="490">
        <f ca="1">Revenues!AQ35+Revenues!AQ50</f>
        <v>29601</v>
      </c>
      <c r="AO10" s="490">
        <f ca="1">Revenues!AR35+Revenues!AR50</f>
        <v>34710</v>
      </c>
      <c r="AP10" s="490">
        <f ca="1">Revenues!AS35+Revenues!AS50</f>
        <v>39819</v>
      </c>
      <c r="AQ10" s="490">
        <f ca="1">Revenues!AT35+Revenues!AT50</f>
        <v>44928</v>
      </c>
      <c r="AR10" s="490">
        <f ca="1">Revenues!AU35+Revenues!AU50</f>
        <v>50037</v>
      </c>
      <c r="AS10" s="490">
        <f ca="1">Revenues!AV35+Revenues!AV50</f>
        <v>55146</v>
      </c>
      <c r="AT10" s="490">
        <f ca="1">Revenues!AW35+Revenues!AW50</f>
        <v>60255</v>
      </c>
      <c r="AU10" s="490">
        <f ca="1">Revenues!AX35+Revenues!AX50</f>
        <v>65364</v>
      </c>
      <c r="AV10" s="490">
        <f ca="1">Revenues!AY35+Revenues!AY50</f>
        <v>70473</v>
      </c>
      <c r="AW10" s="490">
        <f ca="1">Revenues!AZ35+Revenues!AZ50</f>
        <v>75582</v>
      </c>
      <c r="AX10" s="480">
        <f ca="1">Revenues!BA35+Revenues!BA50</f>
        <v>80691</v>
      </c>
      <c r="AY10" s="490">
        <f ca="1">Revenues!BB35+Revenues!BB50</f>
        <v>85800</v>
      </c>
      <c r="AZ10" s="490">
        <f ca="1">Revenues!BC35+Revenues!BC50</f>
        <v>90909</v>
      </c>
      <c r="BA10" s="490">
        <f ca="1">Revenues!BD35+Revenues!BD50</f>
        <v>96018</v>
      </c>
      <c r="BB10" s="490">
        <f ca="1">Revenues!BE35+Revenues!BE50</f>
        <v>100074</v>
      </c>
      <c r="BC10" s="490">
        <f ca="1">Revenues!BF35+Revenues!BF50</f>
        <v>103155</v>
      </c>
      <c r="BD10" s="490">
        <f ca="1">Revenues!BG35+Revenues!BG50</f>
        <v>105183</v>
      </c>
      <c r="BE10" s="490">
        <f ca="1">Revenues!BH35+Revenues!BH50</f>
        <v>112320</v>
      </c>
      <c r="BF10" s="490">
        <f ca="1">Revenues!BI35+Revenues!BI50</f>
        <v>117429</v>
      </c>
      <c r="BG10" s="490">
        <f ca="1">Revenues!BJ35+Revenues!BJ50</f>
        <v>124566</v>
      </c>
      <c r="BH10" s="490">
        <f ca="1">Revenues!BK35+Revenues!BK50</f>
        <v>133731</v>
      </c>
      <c r="BI10" s="490">
        <f ca="1">Revenues!BL35+Revenues!BL50</f>
        <v>143949</v>
      </c>
      <c r="BJ10" s="480">
        <f ca="1">Revenues!BM35+Revenues!BM50</f>
        <v>153114</v>
      </c>
      <c r="BK10" s="490">
        <f ca="1">Revenues!BN35+Revenues!BN50</f>
        <v>165360</v>
      </c>
      <c r="BL10" s="490">
        <f ca="1">Revenues!BO35+Revenues!BO50</f>
        <v>180687</v>
      </c>
      <c r="BM10" s="490">
        <f ca="1">Revenues!BP35+Revenues!BP50</f>
        <v>198042</v>
      </c>
      <c r="BN10" s="490">
        <f ca="1">Revenues!BQ35+Revenues!BQ50</f>
        <v>212316</v>
      </c>
      <c r="BO10" s="490">
        <f ca="1">Revenues!BR35+Revenues!BR50</f>
        <v>226590</v>
      </c>
      <c r="BP10" s="490">
        <f ca="1">Revenues!BS35+Revenues!BS50</f>
        <v>243945</v>
      </c>
      <c r="BQ10" s="490">
        <f ca="1">Revenues!BT35+Revenues!BT50</f>
        <v>263328</v>
      </c>
      <c r="BR10" s="490">
        <f ca="1">Revenues!BU35+Revenues!BU50</f>
        <v>287820</v>
      </c>
      <c r="BS10" s="490">
        <f ca="1">Revenues!BV35+Revenues!BV50</f>
        <v>315393</v>
      </c>
      <c r="BT10" s="490">
        <f ca="1">Revenues!BW35+Revenues!BW50</f>
        <v>341913</v>
      </c>
      <c r="BU10" s="490">
        <f ca="1">Revenues!BX35+Revenues!BX50</f>
        <v>371514</v>
      </c>
      <c r="BV10" s="480">
        <f ca="1">Revenues!BY35+Revenues!BY50</f>
        <v>403143</v>
      </c>
      <c r="BW10" s="490">
        <f ca="1">Revenues!BZ35+Revenues!BZ50</f>
        <v>436800</v>
      </c>
      <c r="BX10" s="490">
        <f ca="1">Revenues!CA35+Revenues!CA50</f>
        <v>473538</v>
      </c>
      <c r="BY10" s="490">
        <f ca="1">Revenues!CB35+Revenues!CB50</f>
        <v>515385</v>
      </c>
      <c r="BZ10" s="490">
        <f ca="1">Revenues!CC35+Revenues!CC50</f>
        <v>559260</v>
      </c>
      <c r="CA10" s="490">
        <f ca="1">Revenues!CD35+Revenues!CD50</f>
        <v>608244</v>
      </c>
      <c r="CB10" s="490">
        <f ca="1">Revenues!CE35+Revenues!CE50</f>
        <v>659256</v>
      </c>
      <c r="CC10" s="490">
        <f ca="1">Revenues!CF35+Revenues!CF50</f>
        <v>718458</v>
      </c>
      <c r="CD10" s="490">
        <f ca="1">Revenues!CG35+Revenues!CG50</f>
        <v>781716</v>
      </c>
      <c r="CE10" s="490">
        <f ca="1">Revenues!CH35+Revenues!CH50</f>
        <v>853164</v>
      </c>
      <c r="CF10" s="490">
        <f ca="1">Revenues!CI35+Revenues!CI50</f>
        <v>930696</v>
      </c>
      <c r="CG10" s="490">
        <f ca="1">Revenues!CJ35+Revenues!CJ50</f>
        <v>1016418</v>
      </c>
      <c r="CH10" s="480">
        <f ca="1">Revenues!CK35+Revenues!CK50</f>
        <v>1109277</v>
      </c>
    </row>
    <row r="11" spans="1:86" ht="19">
      <c r="B11" s="276" t="s">
        <v>280</v>
      </c>
      <c r="C11" s="706" t="str">
        <f>IF(ISERROR(C10/B10-1),"",C10/B10-1)</f>
        <v/>
      </c>
      <c r="D11" s="77" t="str">
        <f t="shared" ref="D11:N11" si="6">IF(ISERROR(D10/C10-1),"",D10/C10-1)</f>
        <v/>
      </c>
      <c r="E11" s="77" t="str">
        <f t="shared" si="6"/>
        <v/>
      </c>
      <c r="F11" s="77" t="str">
        <f t="shared" si="6"/>
        <v/>
      </c>
      <c r="G11" s="77" t="str">
        <f t="shared" ca="1" si="6"/>
        <v/>
      </c>
      <c r="H11" s="77" t="str">
        <f t="shared" ca="1" si="6"/>
        <v/>
      </c>
      <c r="I11" s="77" t="str">
        <f t="shared" ca="1" si="6"/>
        <v/>
      </c>
      <c r="J11" s="77" t="str">
        <f t="shared" ca="1" si="6"/>
        <v/>
      </c>
      <c r="K11" s="77" t="str">
        <f t="shared" ca="1" si="6"/>
        <v/>
      </c>
      <c r="L11" s="77" t="str">
        <f t="shared" ca="1" si="6"/>
        <v/>
      </c>
      <c r="M11" s="77" t="str">
        <f t="shared" ca="1" si="6"/>
        <v/>
      </c>
      <c r="N11" s="247" t="str">
        <f t="shared" ca="1" si="6"/>
        <v/>
      </c>
      <c r="O11" s="706" t="str">
        <f t="shared" ref="O11" ca="1" si="7">IF(ISERROR(O10/N10-1),"",O10/N10-1)</f>
        <v/>
      </c>
      <c r="P11" s="706" t="str">
        <f t="shared" ref="P11" ca="1" si="8">IF(ISERROR(P10/O10-1),"",P10/O10-1)</f>
        <v/>
      </c>
      <c r="Q11" s="706" t="str">
        <f t="shared" ref="Q11" ca="1" si="9">IF(ISERROR(Q10/P10-1),"",Q10/P10-1)</f>
        <v/>
      </c>
      <c r="R11" s="706" t="str">
        <f t="shared" ref="R11" ca="1" si="10">IF(ISERROR(R10/Q10-1),"",R10/Q10-1)</f>
        <v/>
      </c>
      <c r="S11" s="706" t="str">
        <f t="shared" ref="S11" ca="1" si="11">IF(ISERROR(S10/R10-1),"",S10/R10-1)</f>
        <v/>
      </c>
      <c r="T11" s="706" t="str">
        <f t="shared" ref="T11" ca="1" si="12">IF(ISERROR(T10/S10-1),"",T10/S10-1)</f>
        <v/>
      </c>
      <c r="U11" s="706" t="str">
        <f t="shared" ref="U11" ca="1" si="13">IF(ISERROR(U10/T10-1),"",U10/T10-1)</f>
        <v/>
      </c>
      <c r="V11" s="706" t="str">
        <f t="shared" ref="V11" ca="1" si="14">IF(ISERROR(V10/U10-1),"",V10/U10-1)</f>
        <v/>
      </c>
      <c r="W11" s="706">
        <f t="shared" ref="W11:AA11" ca="1" si="15">IF(ISERROR(W10/V10-1),"",W10/V10-1)</f>
        <v>0</v>
      </c>
      <c r="X11" s="706">
        <f t="shared" ca="1" si="15"/>
        <v>0</v>
      </c>
      <c r="Y11" s="706">
        <f t="shared" ca="1" si="15"/>
        <v>0</v>
      </c>
      <c r="Z11" s="247">
        <f t="shared" ca="1" si="15"/>
        <v>0</v>
      </c>
      <c r="AA11" s="706">
        <f t="shared" ca="1" si="15"/>
        <v>0</v>
      </c>
      <c r="AB11" s="706">
        <f t="shared" ref="AB11" ca="1" si="16">IF(ISERROR(AB10/AA10-1),"",AB10/AA10-1)</f>
        <v>0.39694656488549618</v>
      </c>
      <c r="AC11" s="706">
        <f t="shared" ref="AC11" ca="1" si="17">IF(ISERROR(AC10/AB10-1),"",AC10/AB10-1)</f>
        <v>0</v>
      </c>
      <c r="AD11" s="706">
        <f t="shared" ref="AD11" ca="1" si="18">IF(ISERROR(AD10/AC10-1),"",AD10/AC10-1)</f>
        <v>0</v>
      </c>
      <c r="AE11" s="706">
        <f t="shared" ref="AE11" ca="1" si="19">IF(ISERROR(AE10/AD10-1),"",AE10/AD10-1)</f>
        <v>0.28415300546448097</v>
      </c>
      <c r="AF11" s="706">
        <f t="shared" ref="AF11" ca="1" si="20">IF(ISERROR(AF10/AE10-1),"",AF10/AE10-1)</f>
        <v>0.33617021276595738</v>
      </c>
      <c r="AG11" s="706">
        <f t="shared" ref="AG11" ca="1" si="21">IF(ISERROR(AG10/AF10-1),"",AG10/AF10-1)</f>
        <v>0</v>
      </c>
      <c r="AH11" s="706">
        <f t="shared" ref="AH11" ca="1" si="22">IF(ISERROR(AH10/AG10-1),"",AH10/AG10-1)</f>
        <v>0.16560509554140124</v>
      </c>
      <c r="AI11" s="706">
        <f t="shared" ref="AI11" ca="1" si="23">IF(ISERROR(AI10/AH10-1),"",AI10/AH10-1)</f>
        <v>0.21584699453551903</v>
      </c>
      <c r="AJ11" s="706">
        <f t="shared" ref="AJ11" ca="1" si="24">IF(ISERROR(AJ10/AI10-1),"",AJ10/AI10-1)</f>
        <v>0.11685393258426968</v>
      </c>
      <c r="AK11" s="706">
        <f t="shared" ref="AK11:AM11" ca="1" si="25">IF(ISERROR(AK10/AJ10-1),"",AK10/AJ10-1)</f>
        <v>0.15895372233400407</v>
      </c>
      <c r="AL11" s="247">
        <f t="shared" ref="AL11" ca="1" si="26">IF(ISERROR(AL10/AK10-1),"",AL10/AK10-1)</f>
        <v>9.0277777777777679E-2</v>
      </c>
      <c r="AM11" s="706">
        <f t="shared" ca="1" si="25"/>
        <v>0.12579617834394896</v>
      </c>
      <c r="AN11" s="706">
        <f t="shared" ref="AN11" ca="1" si="27">IF(ISERROR(AN10/AM10-1),"",AN10/AM10-1)</f>
        <v>7.3550212164073647E-2</v>
      </c>
      <c r="AO11" s="706">
        <f t="shared" ref="AO11" ca="1" si="28">IF(ISERROR(AO10/AN10-1),"",AO10/AN10-1)</f>
        <v>0.17259552042160742</v>
      </c>
      <c r="AP11" s="706">
        <f t="shared" ref="AP11" ca="1" si="29">IF(ISERROR(AP10/AO10-1),"",AP10/AO10-1)</f>
        <v>0.14719101123595513</v>
      </c>
      <c r="AQ11" s="706">
        <f t="shared" ref="AQ11" ca="1" si="30">IF(ISERROR(AQ10/AP10-1),"",AQ10/AP10-1)</f>
        <v>0.1283055827619981</v>
      </c>
      <c r="AR11" s="706">
        <f t="shared" ref="AR11" ca="1" si="31">IF(ISERROR(AR10/AQ10-1),"",AR10/AQ10-1)</f>
        <v>0.11371527777777768</v>
      </c>
      <c r="AS11" s="706">
        <f t="shared" ref="AS11" ca="1" si="32">IF(ISERROR(AS10/AR10-1),"",AS10/AR10-1)</f>
        <v>0.10210444271239294</v>
      </c>
      <c r="AT11" s="706">
        <f t="shared" ref="AT11" ca="1" si="33">IF(ISERROR(AT10/AS10-1),"",AT10/AS10-1)</f>
        <v>9.2644978783592569E-2</v>
      </c>
      <c r="AU11" s="706">
        <f t="shared" ref="AU11" ca="1" si="34">IF(ISERROR(AU10/AT10-1),"",AU10/AT10-1)</f>
        <v>8.4789644012944976E-2</v>
      </c>
      <c r="AV11" s="706">
        <f t="shared" ref="AV11" ca="1" si="35">IF(ISERROR(AV10/AU10-1),"",AV10/AU10-1)</f>
        <v>7.8162291169451059E-2</v>
      </c>
      <c r="AW11" s="706">
        <f t="shared" ref="AW11:AY11" ca="1" si="36">IF(ISERROR(AW10/AV10-1),"",AW10/AV10-1)</f>
        <v>7.2495849474266683E-2</v>
      </c>
      <c r="AX11" s="247">
        <f t="shared" ref="AX11" ca="1" si="37">IF(ISERROR(AX10/AW10-1),"",AX10/AW10-1)</f>
        <v>6.759545923632615E-2</v>
      </c>
      <c r="AY11" s="706">
        <f t="shared" ca="1" si="36"/>
        <v>6.3315611406476568E-2</v>
      </c>
      <c r="AZ11" s="706">
        <f t="shared" ref="AZ11" ca="1" si="38">IF(ISERROR(AZ10/AY10-1),"",AZ10/AY10-1)</f>
        <v>5.9545454545454568E-2</v>
      </c>
      <c r="BA11" s="706">
        <f t="shared" ref="BA11" ca="1" si="39">IF(ISERROR(BA10/AZ10-1),"",BA10/AZ10-1)</f>
        <v>5.6199056199056185E-2</v>
      </c>
      <c r="BB11" s="706">
        <f t="shared" ref="BB11" ca="1" si="40">IF(ISERROR(BB10/BA10-1),"",BB10/BA10-1)</f>
        <v>4.2242079610073091E-2</v>
      </c>
      <c r="BC11" s="706">
        <f t="shared" ref="BC11" ca="1" si="41">IF(ISERROR(BC10/BB10-1),"",BC10/BB10-1)</f>
        <v>3.0787217459080196E-2</v>
      </c>
      <c r="BD11" s="706">
        <f t="shared" ref="BD11" ca="1" si="42">IF(ISERROR(BD10/BC10-1),"",BD10/BC10-1)</f>
        <v>1.9659735349716545E-2</v>
      </c>
      <c r="BE11" s="706">
        <f t="shared" ref="BE11" ca="1" si="43">IF(ISERROR(BE10/BD10-1),"",BE10/BD10-1)</f>
        <v>6.7853170189098977E-2</v>
      </c>
      <c r="BF11" s="706">
        <f t="shared" ref="BF11" ca="1" si="44">IF(ISERROR(BF10/BE10-1),"",BF10/BE10-1)</f>
        <v>4.5486111111111116E-2</v>
      </c>
      <c r="BG11" s="706">
        <f t="shared" ref="BG11" ca="1" si="45">IF(ISERROR(BG10/BF10-1),"",BG10/BF10-1)</f>
        <v>6.0777150448356076E-2</v>
      </c>
      <c r="BH11" s="706">
        <f t="shared" ref="BH11" ca="1" si="46">IF(ISERROR(BH10/BG10-1),"",BH10/BG10-1)</f>
        <v>7.3575453976205463E-2</v>
      </c>
      <c r="BI11" s="706">
        <f t="shared" ref="BI11:BK11" ca="1" si="47">IF(ISERROR(BI10/BH10-1),"",BI10/BH10-1)</f>
        <v>7.6407115777194612E-2</v>
      </c>
      <c r="BJ11" s="247">
        <f t="shared" ref="BJ11" ca="1" si="48">IF(ISERROR(BJ10/BI10-1),"",BJ10/BI10-1)</f>
        <v>6.366838255215379E-2</v>
      </c>
      <c r="BK11" s="706">
        <f t="shared" ca="1" si="47"/>
        <v>7.9979623025980606E-2</v>
      </c>
      <c r="BL11" s="706">
        <f t="shared" ref="BL11" ca="1" si="49">IF(ISERROR(BL10/BK10-1),"",BL10/BK10-1)</f>
        <v>9.2688679245283012E-2</v>
      </c>
      <c r="BM11" s="706">
        <f t="shared" ref="BM11" ca="1" si="50">IF(ISERROR(BM10/BL10-1),"",BM10/BL10-1)</f>
        <v>9.6050075545003333E-2</v>
      </c>
      <c r="BN11" s="706">
        <f t="shared" ref="BN11" ca="1" si="51">IF(ISERROR(BN10/BM10-1),"",BN10/BM10-1)</f>
        <v>7.2075620322961775E-2</v>
      </c>
      <c r="BO11" s="706">
        <f t="shared" ref="BO11" ca="1" si="52">IF(ISERROR(BO10/BN10-1),"",BO10/BN10-1)</f>
        <v>6.7229977957384168E-2</v>
      </c>
      <c r="BP11" s="706">
        <f t="shared" ref="BP11" ca="1" si="53">IF(ISERROR(BP10/BO10-1),"",BP10/BO10-1)</f>
        <v>7.6592082616179002E-2</v>
      </c>
      <c r="BQ11" s="706">
        <f t="shared" ref="BQ11" ca="1" si="54">IF(ISERROR(BQ10/BP10-1),"",BQ10/BP10-1)</f>
        <v>7.9456434852118285E-2</v>
      </c>
      <c r="BR11" s="706">
        <f t="shared" ref="BR11" ca="1" si="55">IF(ISERROR(BR10/BQ10-1),"",BR10/BQ10-1)</f>
        <v>9.3009478672985813E-2</v>
      </c>
      <c r="BS11" s="706">
        <f t="shared" ref="BS11" ca="1" si="56">IF(ISERROR(BS10/BR10-1),"",BS10/BR10-1)</f>
        <v>9.5799457994580006E-2</v>
      </c>
      <c r="BT11" s="706">
        <f t="shared" ref="BT11" ca="1" si="57">IF(ISERROR(BT10/BS10-1),"",BT10/BS10-1)</f>
        <v>8.4085569432422513E-2</v>
      </c>
      <c r="BU11" s="706">
        <f t="shared" ref="BU11" ca="1" si="58">IF(ISERROR(BU10/BT10-1),"",BU10/BT10-1)</f>
        <v>8.6574654956085295E-2</v>
      </c>
      <c r="BV11" s="247">
        <f t="shared" ref="BV11:BW11" ca="1" si="59">IF(ISERROR(BV10/BU10-1),"",BV10/BU10-1)</f>
        <v>8.5135418853663714E-2</v>
      </c>
      <c r="BW11" s="706">
        <f t="shared" ca="1" si="59"/>
        <v>8.3486504788623295E-2</v>
      </c>
      <c r="BX11" s="706">
        <f t="shared" ref="BX11" ca="1" si="60">IF(ISERROR(BX10/BW10-1),"",BX10/BW10-1)</f>
        <v>8.4107142857142936E-2</v>
      </c>
      <c r="BY11" s="706">
        <f t="shared" ref="BY11" ca="1" si="61">IF(ISERROR(BY10/BX10-1),"",BY10/BX10-1)</f>
        <v>8.8370943831329374E-2</v>
      </c>
      <c r="BZ11" s="706">
        <f t="shared" ref="BZ11" ca="1" si="62">IF(ISERROR(BZ10/BY10-1),"",BZ10/BY10-1)</f>
        <v>8.5130533484676585E-2</v>
      </c>
      <c r="CA11" s="706">
        <f t="shared" ref="CA11" ca="1" si="63">IF(ISERROR(CA10/BZ10-1),"",CA10/BZ10-1)</f>
        <v>8.758716875871686E-2</v>
      </c>
      <c r="CB11" s="706">
        <f t="shared" ref="CB11" ca="1" si="64">IF(ISERROR(CB10/CA10-1),"",CB10/CA10-1)</f>
        <v>8.3867658373941945E-2</v>
      </c>
      <c r="CC11" s="706">
        <f t="shared" ref="CC11" ca="1" si="65">IF(ISERROR(CC10/CB10-1),"",CC10/CB10-1)</f>
        <v>8.9801230477993377E-2</v>
      </c>
      <c r="CD11" s="706">
        <f t="shared" ref="CD11" ca="1" si="66">IF(ISERROR(CD10/CC10-1),"",CD10/CC10-1)</f>
        <v>8.8046900445119869E-2</v>
      </c>
      <c r="CE11" s="706">
        <f t="shared" ref="CE11" ca="1" si="67">IF(ISERROR(CE10/CD10-1),"",CE10/CD10-1)</f>
        <v>9.1398922370784286E-2</v>
      </c>
      <c r="CF11" s="706">
        <f t="shared" ref="CF11" ca="1" si="68">IF(ISERROR(CF10/CE10-1),"",CF10/CE10-1)</f>
        <v>9.0875845675626232E-2</v>
      </c>
      <c r="CG11" s="706">
        <f t="shared" ref="CG11" ca="1" si="69">IF(ISERROR(CG10/CF10-1),"",CG10/CF10-1)</f>
        <v>9.210526315789469E-2</v>
      </c>
      <c r="CH11" s="247">
        <f t="shared" ref="CH11" ca="1" si="70">IF(ISERROR(CH10/CG10-1),"",CH10/CG10-1)</f>
        <v>9.1359066840610792E-2</v>
      </c>
    </row>
    <row r="12" spans="1:86" ht="20" thickBot="1">
      <c r="B12" s="277" t="s">
        <v>279</v>
      </c>
      <c r="C12" s="482">
        <f t="shared" ref="C12:M12" si="71">C10*12</f>
        <v>0</v>
      </c>
      <c r="D12" s="482">
        <f t="shared" si="71"/>
        <v>0</v>
      </c>
      <c r="E12" s="482">
        <f t="shared" si="71"/>
        <v>0</v>
      </c>
      <c r="F12" s="482">
        <f t="shared" si="71"/>
        <v>0</v>
      </c>
      <c r="G12" s="482">
        <f t="shared" ca="1" si="71"/>
        <v>0</v>
      </c>
      <c r="H12" s="482">
        <f t="shared" ca="1" si="71"/>
        <v>0</v>
      </c>
      <c r="I12" s="482">
        <f t="shared" ca="1" si="71"/>
        <v>0</v>
      </c>
      <c r="J12" s="482">
        <f t="shared" ca="1" si="71"/>
        <v>0</v>
      </c>
      <c r="K12" s="482">
        <f t="shared" ca="1" si="71"/>
        <v>0</v>
      </c>
      <c r="L12" s="482">
        <f t="shared" ca="1" si="71"/>
        <v>0</v>
      </c>
      <c r="M12" s="482">
        <f t="shared" ca="1" si="71"/>
        <v>0</v>
      </c>
      <c r="N12" s="483">
        <f t="shared" ref="N12:O12" ca="1" si="72">N10*12</f>
        <v>0</v>
      </c>
      <c r="O12" s="482">
        <f t="shared" ca="1" si="72"/>
        <v>0</v>
      </c>
      <c r="P12" s="482">
        <f t="shared" ref="P12:Z12" ca="1" si="73">P10*12</f>
        <v>0</v>
      </c>
      <c r="Q12" s="482">
        <f t="shared" ca="1" si="73"/>
        <v>0</v>
      </c>
      <c r="R12" s="482">
        <f t="shared" ca="1" si="73"/>
        <v>0</v>
      </c>
      <c r="S12" s="482">
        <f t="shared" ca="1" si="73"/>
        <v>0</v>
      </c>
      <c r="T12" s="482">
        <f t="shared" ca="1" si="73"/>
        <v>0</v>
      </c>
      <c r="U12" s="482">
        <f t="shared" ca="1" si="73"/>
        <v>0</v>
      </c>
      <c r="V12" s="482">
        <f t="shared" ca="1" si="73"/>
        <v>61308</v>
      </c>
      <c r="W12" s="482">
        <f t="shared" ca="1" si="73"/>
        <v>61308</v>
      </c>
      <c r="X12" s="482">
        <f t="shared" ca="1" si="73"/>
        <v>61308</v>
      </c>
      <c r="Y12" s="482">
        <f t="shared" ca="1" si="73"/>
        <v>61308</v>
      </c>
      <c r="Z12" s="483">
        <f t="shared" ca="1" si="73"/>
        <v>61308</v>
      </c>
      <c r="AA12" s="718">
        <f t="shared" ref="AA12" ca="1" si="74">AA10*12</f>
        <v>61308</v>
      </c>
      <c r="AB12" s="718">
        <f t="shared" ref="AB12:AL12" ca="1" si="75">AB10*12</f>
        <v>85644</v>
      </c>
      <c r="AC12" s="718">
        <f t="shared" ca="1" si="75"/>
        <v>85644</v>
      </c>
      <c r="AD12" s="718">
        <f t="shared" ca="1" si="75"/>
        <v>85644</v>
      </c>
      <c r="AE12" s="718">
        <f t="shared" ca="1" si="75"/>
        <v>109980</v>
      </c>
      <c r="AF12" s="718">
        <f t="shared" ca="1" si="75"/>
        <v>146952</v>
      </c>
      <c r="AG12" s="718">
        <f t="shared" ca="1" si="75"/>
        <v>146952</v>
      </c>
      <c r="AH12" s="718">
        <f t="shared" ca="1" si="75"/>
        <v>171288</v>
      </c>
      <c r="AI12" s="718">
        <f t="shared" ca="1" si="75"/>
        <v>208260</v>
      </c>
      <c r="AJ12" s="718">
        <f t="shared" ca="1" si="75"/>
        <v>232596</v>
      </c>
      <c r="AK12" s="718">
        <f t="shared" ca="1" si="75"/>
        <v>269568</v>
      </c>
      <c r="AL12" s="483">
        <f t="shared" ca="1" si="75"/>
        <v>293904</v>
      </c>
      <c r="AM12" s="718">
        <f t="shared" ref="AM12:AX12" ca="1" si="76">AM10*12</f>
        <v>330876</v>
      </c>
      <c r="AN12" s="718">
        <f t="shared" ca="1" si="76"/>
        <v>355212</v>
      </c>
      <c r="AO12" s="718">
        <f t="shared" ca="1" si="76"/>
        <v>416520</v>
      </c>
      <c r="AP12" s="718">
        <f t="shared" ca="1" si="76"/>
        <v>477828</v>
      </c>
      <c r="AQ12" s="718">
        <f t="shared" ca="1" si="76"/>
        <v>539136</v>
      </c>
      <c r="AR12" s="718">
        <f t="shared" ca="1" si="76"/>
        <v>600444</v>
      </c>
      <c r="AS12" s="718">
        <f t="shared" ca="1" si="76"/>
        <v>661752</v>
      </c>
      <c r="AT12" s="718">
        <f t="shared" ca="1" si="76"/>
        <v>723060</v>
      </c>
      <c r="AU12" s="718">
        <f t="shared" ca="1" si="76"/>
        <v>784368</v>
      </c>
      <c r="AV12" s="718">
        <f t="shared" ca="1" si="76"/>
        <v>845676</v>
      </c>
      <c r="AW12" s="718">
        <f t="shared" ca="1" si="76"/>
        <v>906984</v>
      </c>
      <c r="AX12" s="483">
        <f t="shared" ca="1" si="76"/>
        <v>968292</v>
      </c>
      <c r="AY12" s="718">
        <f t="shared" ref="AY12:BJ12" ca="1" si="77">AY10*12</f>
        <v>1029600</v>
      </c>
      <c r="AZ12" s="718">
        <f t="shared" ca="1" si="77"/>
        <v>1090908</v>
      </c>
      <c r="BA12" s="718">
        <f t="shared" ca="1" si="77"/>
        <v>1152216</v>
      </c>
      <c r="BB12" s="718">
        <f t="shared" ca="1" si="77"/>
        <v>1200888</v>
      </c>
      <c r="BC12" s="718">
        <f t="shared" ca="1" si="77"/>
        <v>1237860</v>
      </c>
      <c r="BD12" s="718">
        <f t="shared" ca="1" si="77"/>
        <v>1262196</v>
      </c>
      <c r="BE12" s="718">
        <f t="shared" ca="1" si="77"/>
        <v>1347840</v>
      </c>
      <c r="BF12" s="718">
        <f t="shared" ca="1" si="77"/>
        <v>1409148</v>
      </c>
      <c r="BG12" s="718">
        <f t="shared" ca="1" si="77"/>
        <v>1494792</v>
      </c>
      <c r="BH12" s="718">
        <f t="shared" ca="1" si="77"/>
        <v>1604772</v>
      </c>
      <c r="BI12" s="718">
        <f t="shared" ca="1" si="77"/>
        <v>1727388</v>
      </c>
      <c r="BJ12" s="483">
        <f t="shared" ca="1" si="77"/>
        <v>1837368</v>
      </c>
      <c r="BK12" s="718">
        <f t="shared" ref="BK12:BV12" ca="1" si="78">BK10*12</f>
        <v>1984320</v>
      </c>
      <c r="BL12" s="718">
        <f t="shared" ca="1" si="78"/>
        <v>2168244</v>
      </c>
      <c r="BM12" s="718">
        <f t="shared" ca="1" si="78"/>
        <v>2376504</v>
      </c>
      <c r="BN12" s="718">
        <f t="shared" ca="1" si="78"/>
        <v>2547792</v>
      </c>
      <c r="BO12" s="718">
        <f t="shared" ca="1" si="78"/>
        <v>2719080</v>
      </c>
      <c r="BP12" s="718">
        <f t="shared" ca="1" si="78"/>
        <v>2927340</v>
      </c>
      <c r="BQ12" s="718">
        <f t="shared" ca="1" si="78"/>
        <v>3159936</v>
      </c>
      <c r="BR12" s="718">
        <f t="shared" ca="1" si="78"/>
        <v>3453840</v>
      </c>
      <c r="BS12" s="718">
        <f t="shared" ca="1" si="78"/>
        <v>3784716</v>
      </c>
      <c r="BT12" s="718">
        <f t="shared" ca="1" si="78"/>
        <v>4102956</v>
      </c>
      <c r="BU12" s="718">
        <f t="shared" ca="1" si="78"/>
        <v>4458168</v>
      </c>
      <c r="BV12" s="483">
        <f t="shared" ca="1" si="78"/>
        <v>4837716</v>
      </c>
      <c r="BW12" s="718">
        <f t="shared" ref="BW12:CH12" ca="1" si="79">BW10*12</f>
        <v>5241600</v>
      </c>
      <c r="BX12" s="718">
        <f t="shared" ca="1" si="79"/>
        <v>5682456</v>
      </c>
      <c r="BY12" s="718">
        <f t="shared" ca="1" si="79"/>
        <v>6184620</v>
      </c>
      <c r="BZ12" s="718">
        <f t="shared" ca="1" si="79"/>
        <v>6711120</v>
      </c>
      <c r="CA12" s="718">
        <f t="shared" ca="1" si="79"/>
        <v>7298928</v>
      </c>
      <c r="CB12" s="718">
        <f t="shared" ca="1" si="79"/>
        <v>7911072</v>
      </c>
      <c r="CC12" s="718">
        <f t="shared" ca="1" si="79"/>
        <v>8621496</v>
      </c>
      <c r="CD12" s="718">
        <f t="shared" ca="1" si="79"/>
        <v>9380592</v>
      </c>
      <c r="CE12" s="718">
        <f t="shared" ca="1" si="79"/>
        <v>10237968</v>
      </c>
      <c r="CF12" s="718">
        <f t="shared" ca="1" si="79"/>
        <v>11168352</v>
      </c>
      <c r="CG12" s="718">
        <f t="shared" ca="1" si="79"/>
        <v>12197016</v>
      </c>
      <c r="CH12" s="483">
        <f t="shared" ca="1" si="79"/>
        <v>13311324</v>
      </c>
    </row>
    <row r="13" spans="1:86" ht="19">
      <c r="B13" s="275" t="s">
        <v>39</v>
      </c>
      <c r="C13" s="725">
        <f>'Year 1'!E58</f>
        <v>0</v>
      </c>
      <c r="D13" s="726">
        <f>'Year 1'!F58</f>
        <v>0</v>
      </c>
      <c r="E13" s="726">
        <f>'Year 1'!G58</f>
        <v>0</v>
      </c>
      <c r="F13" s="726">
        <f>'Year 1'!H58</f>
        <v>0</v>
      </c>
      <c r="G13" s="726">
        <f>'Year 1'!I58</f>
        <v>0</v>
      </c>
      <c r="H13" s="726">
        <f>'Year 1'!J58</f>
        <v>0</v>
      </c>
      <c r="I13" s="726">
        <f>'Year 1'!K58</f>
        <v>0</v>
      </c>
      <c r="J13" s="726">
        <f>'Year 1'!L58</f>
        <v>0</v>
      </c>
      <c r="K13" s="726">
        <f>'Year 1'!M58</f>
        <v>0</v>
      </c>
      <c r="L13" s="726">
        <f>'Year 1'!N58</f>
        <v>0</v>
      </c>
      <c r="M13" s="726">
        <f>'Year 1'!O58</f>
        <v>0</v>
      </c>
      <c r="N13" s="727">
        <f>'Year 1'!P58</f>
        <v>0</v>
      </c>
      <c r="O13" s="728">
        <f>'Year 2'!E58</f>
        <v>0</v>
      </c>
      <c r="P13" s="726">
        <f>'Year 2'!F58</f>
        <v>0</v>
      </c>
      <c r="Q13" s="726">
        <f>'Year 2'!G58</f>
        <v>0</v>
      </c>
      <c r="R13" s="726">
        <f>'Year 2'!H58</f>
        <v>0</v>
      </c>
      <c r="S13" s="726">
        <f>'Year 2'!I58</f>
        <v>0</v>
      </c>
      <c r="T13" s="726">
        <f>'Year 2'!J58</f>
        <v>0</v>
      </c>
      <c r="U13" s="726">
        <f>'Year 2'!K58</f>
        <v>0</v>
      </c>
      <c r="V13" s="726">
        <f>'Year 2'!L58</f>
        <v>0</v>
      </c>
      <c r="W13" s="726">
        <f>'Year 2'!M58</f>
        <v>0</v>
      </c>
      <c r="X13" s="726">
        <f>'Year 2'!N58</f>
        <v>0</v>
      </c>
      <c r="Y13" s="726">
        <f>'Year 2'!O58</f>
        <v>0</v>
      </c>
      <c r="Z13" s="727">
        <f>'Year 2'!P58</f>
        <v>0</v>
      </c>
      <c r="AA13" s="728">
        <f>'Year 3'!E58</f>
        <v>0</v>
      </c>
      <c r="AB13" s="726">
        <f>'Year 3'!F58</f>
        <v>0</v>
      </c>
      <c r="AC13" s="726">
        <f>'Year 3'!G58</f>
        <v>0</v>
      </c>
      <c r="AD13" s="726">
        <f>'Year 3'!H58</f>
        <v>0</v>
      </c>
      <c r="AE13" s="726">
        <f>'Year 3'!I58</f>
        <v>0</v>
      </c>
      <c r="AF13" s="726">
        <f>'Year 3'!J58</f>
        <v>0</v>
      </c>
      <c r="AG13" s="726">
        <f>'Year 3'!K58</f>
        <v>0</v>
      </c>
      <c r="AH13" s="726">
        <f>'Year 3'!L58</f>
        <v>0</v>
      </c>
      <c r="AI13" s="726">
        <f>'Year 3'!M58</f>
        <v>0</v>
      </c>
      <c r="AJ13" s="726">
        <f>'Year 3'!N58</f>
        <v>0</v>
      </c>
      <c r="AK13" s="726">
        <f>'Year 3'!O58</f>
        <v>100000</v>
      </c>
      <c r="AL13" s="727">
        <f>'Year 3'!P58</f>
        <v>0</v>
      </c>
      <c r="AM13" s="728">
        <f>'Year 4'!E58</f>
        <v>0</v>
      </c>
      <c r="AN13" s="726">
        <f>'Year 4'!F58</f>
        <v>0</v>
      </c>
      <c r="AO13" s="726">
        <f>'Year 4'!G58</f>
        <v>0</v>
      </c>
      <c r="AP13" s="726">
        <f>'Year 4'!H58</f>
        <v>0</v>
      </c>
      <c r="AQ13" s="726">
        <f>'Year 4'!I58</f>
        <v>0</v>
      </c>
      <c r="AR13" s="726">
        <f>'Year 4'!J58</f>
        <v>0</v>
      </c>
      <c r="AS13" s="726">
        <f>'Year 4'!K58</f>
        <v>0</v>
      </c>
      <c r="AT13" s="726">
        <f>'Year 4'!L58</f>
        <v>0</v>
      </c>
      <c r="AU13" s="726">
        <f>'Year 4'!M58</f>
        <v>0</v>
      </c>
      <c r="AV13" s="726">
        <f>'Year 4'!N58</f>
        <v>0</v>
      </c>
      <c r="AW13" s="726">
        <f>'Year 4'!O58</f>
        <v>0</v>
      </c>
      <c r="AX13" s="727">
        <f>'Year 4'!P58</f>
        <v>0</v>
      </c>
      <c r="AY13" s="728">
        <f>'Year 5'!E58</f>
        <v>0</v>
      </c>
      <c r="AZ13" s="726">
        <f>'Year 5'!F58</f>
        <v>0</v>
      </c>
      <c r="BA13" s="726">
        <f>'Year 5'!G58</f>
        <v>0</v>
      </c>
      <c r="BB13" s="726">
        <f>'Year 5'!H58</f>
        <v>0</v>
      </c>
      <c r="BC13" s="726">
        <f>'Year 5'!I58</f>
        <v>0</v>
      </c>
      <c r="BD13" s="726">
        <f>'Year 5'!J58</f>
        <v>0</v>
      </c>
      <c r="BE13" s="726">
        <f>'Year 5'!K58</f>
        <v>0</v>
      </c>
      <c r="BF13" s="726">
        <f>'Year 5'!L58</f>
        <v>0</v>
      </c>
      <c r="BG13" s="726">
        <f>'Year 5'!M58</f>
        <v>0</v>
      </c>
      <c r="BH13" s="726">
        <f>'Year 5'!N58</f>
        <v>0</v>
      </c>
      <c r="BI13" s="726">
        <f>'Year 5'!O58</f>
        <v>0</v>
      </c>
      <c r="BJ13" s="727">
        <f>'Year 5'!P58</f>
        <v>0</v>
      </c>
      <c r="BK13" s="728">
        <f>'Year 6'!E58</f>
        <v>0</v>
      </c>
      <c r="BL13" s="726">
        <f>'Year 6'!F58</f>
        <v>0</v>
      </c>
      <c r="BM13" s="726">
        <f>'Year 6'!G58</f>
        <v>0</v>
      </c>
      <c r="BN13" s="726">
        <f>'Year 6'!H58</f>
        <v>0</v>
      </c>
      <c r="BO13" s="726">
        <f>'Year 6'!I58</f>
        <v>0</v>
      </c>
      <c r="BP13" s="726">
        <f>'Year 6'!J58</f>
        <v>0</v>
      </c>
      <c r="BQ13" s="726">
        <f>'Year 6'!K58</f>
        <v>0</v>
      </c>
      <c r="BR13" s="726">
        <f>'Year 6'!L58</f>
        <v>0</v>
      </c>
      <c r="BS13" s="726">
        <f>'Year 6'!M58</f>
        <v>0</v>
      </c>
      <c r="BT13" s="726">
        <f>'Year 6'!N58</f>
        <v>0</v>
      </c>
      <c r="BU13" s="726">
        <f>'Year 6'!O58</f>
        <v>0</v>
      </c>
      <c r="BV13" s="727">
        <f>'Year 6'!P58</f>
        <v>0</v>
      </c>
      <c r="BW13" s="728">
        <f>'Year 7'!E58</f>
        <v>0</v>
      </c>
      <c r="BX13" s="726">
        <f>'Year 7'!F58</f>
        <v>0</v>
      </c>
      <c r="BY13" s="726">
        <f>'Year 7'!G58</f>
        <v>0</v>
      </c>
      <c r="BZ13" s="726">
        <f>'Year 7'!H58</f>
        <v>0</v>
      </c>
      <c r="CA13" s="726">
        <f>'Year 7'!I58</f>
        <v>0</v>
      </c>
      <c r="CB13" s="726">
        <f>'Year 7'!J58</f>
        <v>0</v>
      </c>
      <c r="CC13" s="726">
        <f>'Year 7'!K58</f>
        <v>0</v>
      </c>
      <c r="CD13" s="726">
        <f>'Year 7'!L58</f>
        <v>0</v>
      </c>
      <c r="CE13" s="726">
        <f>'Year 7'!M58</f>
        <v>0</v>
      </c>
      <c r="CF13" s="726">
        <f>'Year 7'!N58</f>
        <v>0</v>
      </c>
      <c r="CG13" s="726">
        <f>'Year 7'!O58</f>
        <v>0</v>
      </c>
      <c r="CH13" s="727">
        <f>'Year 7'!P58</f>
        <v>0</v>
      </c>
    </row>
    <row r="14" spans="1:86" ht="20" thickBot="1">
      <c r="B14" s="277" t="s">
        <v>294</v>
      </c>
      <c r="C14" s="481">
        <f>'Year 1'!E59</f>
        <v>0</v>
      </c>
      <c r="D14" s="482">
        <f>'Year 1'!F59</f>
        <v>0</v>
      </c>
      <c r="E14" s="482">
        <f>'Year 1'!G59</f>
        <v>0</v>
      </c>
      <c r="F14" s="482">
        <f>'Year 1'!H59</f>
        <v>0</v>
      </c>
      <c r="G14" s="482">
        <f>'Year 1'!I59</f>
        <v>0</v>
      </c>
      <c r="H14" s="482">
        <f>'Year 1'!J59</f>
        <v>0</v>
      </c>
      <c r="I14" s="482">
        <f>'Year 1'!K59</f>
        <v>0</v>
      </c>
      <c r="J14" s="482">
        <f>'Year 1'!L59</f>
        <v>0</v>
      </c>
      <c r="K14" s="482">
        <f>'Year 1'!M59</f>
        <v>100000</v>
      </c>
      <c r="L14" s="482">
        <f>'Year 1'!N59</f>
        <v>0</v>
      </c>
      <c r="M14" s="482">
        <f>'Year 1'!O59</f>
        <v>0</v>
      </c>
      <c r="N14" s="483">
        <f>'Year 1'!P59</f>
        <v>0</v>
      </c>
      <c r="O14" s="718">
        <f>'Year 2'!E59</f>
        <v>0</v>
      </c>
      <c r="P14" s="482">
        <f>'Year 2'!F59</f>
        <v>0</v>
      </c>
      <c r="Q14" s="482">
        <f>'Year 2'!G59</f>
        <v>0</v>
      </c>
      <c r="R14" s="482">
        <f>'Year 2'!H59</f>
        <v>500000</v>
      </c>
      <c r="S14" s="482">
        <f>'Year 2'!I59</f>
        <v>0</v>
      </c>
      <c r="T14" s="482">
        <f>'Year 2'!J59</f>
        <v>0</v>
      </c>
      <c r="U14" s="482">
        <f>'Year 2'!K59</f>
        <v>0</v>
      </c>
      <c r="V14" s="482">
        <f>'Year 2'!L59</f>
        <v>0</v>
      </c>
      <c r="W14" s="482">
        <f>'Year 2'!M59</f>
        <v>0</v>
      </c>
      <c r="X14" s="482">
        <f>'Year 2'!N59</f>
        <v>0</v>
      </c>
      <c r="Y14" s="482">
        <f>'Year 2'!O59</f>
        <v>0</v>
      </c>
      <c r="Z14" s="483">
        <f>'Year 2'!P59</f>
        <v>0</v>
      </c>
      <c r="AA14" s="718">
        <f>'Year 3'!E59</f>
        <v>0</v>
      </c>
      <c r="AB14" s="482">
        <f>'Year 3'!F59</f>
        <v>0</v>
      </c>
      <c r="AC14" s="482">
        <f>'Year 3'!G59</f>
        <v>0</v>
      </c>
      <c r="AD14" s="482">
        <f>'Year 3'!H59</f>
        <v>0</v>
      </c>
      <c r="AE14" s="482">
        <f>'Year 3'!I59</f>
        <v>0</v>
      </c>
      <c r="AF14" s="482">
        <f>'Year 3'!J59</f>
        <v>0</v>
      </c>
      <c r="AG14" s="482">
        <f>'Year 3'!K59</f>
        <v>0</v>
      </c>
      <c r="AH14" s="482">
        <f>'Year 3'!L59</f>
        <v>0</v>
      </c>
      <c r="AI14" s="482">
        <f>'Year 3'!M59</f>
        <v>0</v>
      </c>
      <c r="AJ14" s="482">
        <f>'Year 3'!N59</f>
        <v>0</v>
      </c>
      <c r="AK14" s="482">
        <f>'Year 3'!O59</f>
        <v>500000</v>
      </c>
      <c r="AL14" s="483">
        <f>'Year 3'!P59</f>
        <v>0</v>
      </c>
      <c r="AM14" s="718">
        <f>'Year 4'!E59</f>
        <v>0</v>
      </c>
      <c r="AN14" s="482">
        <f>'Year 4'!F59</f>
        <v>0</v>
      </c>
      <c r="AO14" s="482">
        <f>'Year 4'!G59</f>
        <v>0</v>
      </c>
      <c r="AP14" s="482">
        <f>'Year 4'!H59</f>
        <v>0</v>
      </c>
      <c r="AQ14" s="482">
        <f>'Year 4'!I59</f>
        <v>0</v>
      </c>
      <c r="AR14" s="482">
        <f>'Year 4'!J59</f>
        <v>0</v>
      </c>
      <c r="AS14" s="482">
        <f>'Year 4'!K59</f>
        <v>0</v>
      </c>
      <c r="AT14" s="482">
        <f>'Year 4'!L59</f>
        <v>0</v>
      </c>
      <c r="AU14" s="482">
        <f>'Year 4'!M59</f>
        <v>0</v>
      </c>
      <c r="AV14" s="482">
        <f>'Year 4'!N59</f>
        <v>0</v>
      </c>
      <c r="AW14" s="482">
        <f>'Year 4'!O59</f>
        <v>0</v>
      </c>
      <c r="AX14" s="483">
        <f>'Year 4'!P59</f>
        <v>0</v>
      </c>
      <c r="AY14" s="718">
        <f>'Year 5'!E59</f>
        <v>0</v>
      </c>
      <c r="AZ14" s="482">
        <f>'Year 5'!F59</f>
        <v>0</v>
      </c>
      <c r="BA14" s="482">
        <f>'Year 5'!G59</f>
        <v>0</v>
      </c>
      <c r="BB14" s="482">
        <f>'Year 5'!H59</f>
        <v>0</v>
      </c>
      <c r="BC14" s="482">
        <f>'Year 5'!I59</f>
        <v>0</v>
      </c>
      <c r="BD14" s="482">
        <f>'Year 5'!J59</f>
        <v>0</v>
      </c>
      <c r="BE14" s="482">
        <f>'Year 5'!K59</f>
        <v>0</v>
      </c>
      <c r="BF14" s="482">
        <f>'Year 5'!L59</f>
        <v>0</v>
      </c>
      <c r="BG14" s="482">
        <f>'Year 5'!M59</f>
        <v>0</v>
      </c>
      <c r="BH14" s="482">
        <f>'Year 5'!N59</f>
        <v>0</v>
      </c>
      <c r="BI14" s="482">
        <f>'Year 5'!O59</f>
        <v>0</v>
      </c>
      <c r="BJ14" s="483">
        <f>'Year 5'!P59</f>
        <v>0</v>
      </c>
      <c r="BK14" s="718">
        <f>'Year 6'!E59</f>
        <v>0</v>
      </c>
      <c r="BL14" s="482">
        <f>'Year 6'!F59</f>
        <v>0</v>
      </c>
      <c r="BM14" s="482">
        <f>'Year 6'!G59</f>
        <v>0</v>
      </c>
      <c r="BN14" s="482">
        <f>'Year 6'!H59</f>
        <v>0</v>
      </c>
      <c r="BO14" s="482">
        <f>'Year 6'!I59</f>
        <v>0</v>
      </c>
      <c r="BP14" s="482">
        <f>'Year 6'!J59</f>
        <v>0</v>
      </c>
      <c r="BQ14" s="482">
        <f>'Year 6'!K59</f>
        <v>0</v>
      </c>
      <c r="BR14" s="482">
        <f>'Year 6'!L59</f>
        <v>0</v>
      </c>
      <c r="BS14" s="482">
        <f>'Year 6'!M59</f>
        <v>0</v>
      </c>
      <c r="BT14" s="482">
        <f>'Year 6'!N59</f>
        <v>0</v>
      </c>
      <c r="BU14" s="482">
        <f>'Year 6'!O59</f>
        <v>0</v>
      </c>
      <c r="BV14" s="483">
        <f>'Year 6'!P59</f>
        <v>0</v>
      </c>
      <c r="BW14" s="718">
        <f>'Year 7'!E59</f>
        <v>0</v>
      </c>
      <c r="BX14" s="482">
        <f>'Year 7'!F59</f>
        <v>0</v>
      </c>
      <c r="BY14" s="482">
        <f>'Year 7'!G59</f>
        <v>0</v>
      </c>
      <c r="BZ14" s="482">
        <f>'Year 7'!H59</f>
        <v>0</v>
      </c>
      <c r="CA14" s="482">
        <f>'Year 7'!I59</f>
        <v>0</v>
      </c>
      <c r="CB14" s="482">
        <f>'Year 7'!J59</f>
        <v>0</v>
      </c>
      <c r="CC14" s="482">
        <f>'Year 7'!K59</f>
        <v>0</v>
      </c>
      <c r="CD14" s="482">
        <f>'Year 7'!L59</f>
        <v>0</v>
      </c>
      <c r="CE14" s="482">
        <f>'Year 7'!M59</f>
        <v>0</v>
      </c>
      <c r="CF14" s="482">
        <f>'Year 7'!N59</f>
        <v>0</v>
      </c>
      <c r="CG14" s="482">
        <f>'Year 7'!O59</f>
        <v>0</v>
      </c>
      <c r="CH14" s="483">
        <f>'Year 7'!P59</f>
        <v>0</v>
      </c>
    </row>
    <row r="15" spans="1:86" ht="19">
      <c r="B15" s="278" t="s">
        <v>283</v>
      </c>
      <c r="C15" s="484">
        <f t="shared" ref="C15:BN15" si="80">$B$34*$B$36+$B$38</f>
        <v>3500</v>
      </c>
      <c r="D15" s="485">
        <f t="shared" si="80"/>
        <v>3500</v>
      </c>
      <c r="E15" s="485">
        <f t="shared" si="80"/>
        <v>3500</v>
      </c>
      <c r="F15" s="485">
        <f t="shared" si="80"/>
        <v>3500</v>
      </c>
      <c r="G15" s="485">
        <f t="shared" si="80"/>
        <v>3500</v>
      </c>
      <c r="H15" s="485">
        <f t="shared" si="80"/>
        <v>3500</v>
      </c>
      <c r="I15" s="485">
        <f t="shared" si="80"/>
        <v>3500</v>
      </c>
      <c r="J15" s="485">
        <f t="shared" si="80"/>
        <v>3500</v>
      </c>
      <c r="K15" s="485">
        <f t="shared" si="80"/>
        <v>3500</v>
      </c>
      <c r="L15" s="485">
        <f t="shared" si="80"/>
        <v>3500</v>
      </c>
      <c r="M15" s="485">
        <f t="shared" si="80"/>
        <v>3500</v>
      </c>
      <c r="N15" s="485">
        <f t="shared" si="80"/>
        <v>3500</v>
      </c>
      <c r="O15" s="484">
        <f t="shared" si="80"/>
        <v>3500</v>
      </c>
      <c r="P15" s="485">
        <f t="shared" si="80"/>
        <v>3500</v>
      </c>
      <c r="Q15" s="485">
        <f t="shared" si="80"/>
        <v>3500</v>
      </c>
      <c r="R15" s="485">
        <f t="shared" si="80"/>
        <v>3500</v>
      </c>
      <c r="S15" s="485">
        <f t="shared" si="80"/>
        <v>3500</v>
      </c>
      <c r="T15" s="485">
        <f t="shared" si="80"/>
        <v>3500</v>
      </c>
      <c r="U15" s="485">
        <f t="shared" si="80"/>
        <v>3500</v>
      </c>
      <c r="V15" s="485">
        <f t="shared" si="80"/>
        <v>3500</v>
      </c>
      <c r="W15" s="485">
        <f t="shared" si="80"/>
        <v>3500</v>
      </c>
      <c r="X15" s="485">
        <f t="shared" si="80"/>
        <v>3500</v>
      </c>
      <c r="Y15" s="485">
        <f t="shared" si="80"/>
        <v>3500</v>
      </c>
      <c r="Z15" s="486">
        <f t="shared" si="80"/>
        <v>3500</v>
      </c>
      <c r="AA15" s="719">
        <f t="shared" si="80"/>
        <v>3500</v>
      </c>
      <c r="AB15" s="719">
        <f t="shared" si="80"/>
        <v>3500</v>
      </c>
      <c r="AC15" s="719">
        <f t="shared" si="80"/>
        <v>3500</v>
      </c>
      <c r="AD15" s="719">
        <f t="shared" si="80"/>
        <v>3500</v>
      </c>
      <c r="AE15" s="719">
        <f t="shared" si="80"/>
        <v>3500</v>
      </c>
      <c r="AF15" s="719">
        <f t="shared" si="80"/>
        <v>3500</v>
      </c>
      <c r="AG15" s="719">
        <f t="shared" si="80"/>
        <v>3500</v>
      </c>
      <c r="AH15" s="719">
        <f t="shared" si="80"/>
        <v>3500</v>
      </c>
      <c r="AI15" s="719">
        <f t="shared" si="80"/>
        <v>3500</v>
      </c>
      <c r="AJ15" s="719">
        <f t="shared" si="80"/>
        <v>3500</v>
      </c>
      <c r="AK15" s="719">
        <f t="shared" si="80"/>
        <v>3500</v>
      </c>
      <c r="AL15" s="486">
        <f t="shared" si="80"/>
        <v>3500</v>
      </c>
      <c r="AM15" s="719">
        <f t="shared" si="80"/>
        <v>3500</v>
      </c>
      <c r="AN15" s="719">
        <f t="shared" si="80"/>
        <v>3500</v>
      </c>
      <c r="AO15" s="719">
        <f t="shared" si="80"/>
        <v>3500</v>
      </c>
      <c r="AP15" s="719">
        <f t="shared" si="80"/>
        <v>3500</v>
      </c>
      <c r="AQ15" s="719">
        <f t="shared" si="80"/>
        <v>3500</v>
      </c>
      <c r="AR15" s="719">
        <f t="shared" si="80"/>
        <v>3500</v>
      </c>
      <c r="AS15" s="719">
        <f t="shared" si="80"/>
        <v>3500</v>
      </c>
      <c r="AT15" s="719">
        <f t="shared" si="80"/>
        <v>3500</v>
      </c>
      <c r="AU15" s="719">
        <f t="shared" si="80"/>
        <v>3500</v>
      </c>
      <c r="AV15" s="719">
        <f t="shared" si="80"/>
        <v>3500</v>
      </c>
      <c r="AW15" s="719">
        <f t="shared" si="80"/>
        <v>3500</v>
      </c>
      <c r="AX15" s="486">
        <f t="shared" si="80"/>
        <v>3500</v>
      </c>
      <c r="AY15" s="719">
        <f t="shared" si="80"/>
        <v>3500</v>
      </c>
      <c r="AZ15" s="719">
        <f t="shared" si="80"/>
        <v>3500</v>
      </c>
      <c r="BA15" s="719">
        <f t="shared" si="80"/>
        <v>3500</v>
      </c>
      <c r="BB15" s="719">
        <f t="shared" si="80"/>
        <v>3500</v>
      </c>
      <c r="BC15" s="719">
        <f t="shared" si="80"/>
        <v>3500</v>
      </c>
      <c r="BD15" s="719">
        <f t="shared" si="80"/>
        <v>3500</v>
      </c>
      <c r="BE15" s="719">
        <f t="shared" si="80"/>
        <v>3500</v>
      </c>
      <c r="BF15" s="719">
        <f t="shared" si="80"/>
        <v>3500</v>
      </c>
      <c r="BG15" s="719">
        <f t="shared" si="80"/>
        <v>3500</v>
      </c>
      <c r="BH15" s="719">
        <f t="shared" si="80"/>
        <v>3500</v>
      </c>
      <c r="BI15" s="719">
        <f t="shared" si="80"/>
        <v>3500</v>
      </c>
      <c r="BJ15" s="486">
        <f t="shared" si="80"/>
        <v>3500</v>
      </c>
      <c r="BK15" s="719">
        <f t="shared" si="80"/>
        <v>3500</v>
      </c>
      <c r="BL15" s="719">
        <f t="shared" si="80"/>
        <v>3500</v>
      </c>
      <c r="BM15" s="719">
        <f t="shared" si="80"/>
        <v>3500</v>
      </c>
      <c r="BN15" s="719">
        <f t="shared" si="80"/>
        <v>3500</v>
      </c>
      <c r="BO15" s="719">
        <f t="shared" ref="BO15:CH15" si="81">$B$34*$B$36+$B$38</f>
        <v>3500</v>
      </c>
      <c r="BP15" s="719">
        <f t="shared" si="81"/>
        <v>3500</v>
      </c>
      <c r="BQ15" s="719">
        <f t="shared" si="81"/>
        <v>3500</v>
      </c>
      <c r="BR15" s="719">
        <f t="shared" si="81"/>
        <v>3500</v>
      </c>
      <c r="BS15" s="719">
        <f t="shared" si="81"/>
        <v>3500</v>
      </c>
      <c r="BT15" s="719">
        <f t="shared" si="81"/>
        <v>3500</v>
      </c>
      <c r="BU15" s="719">
        <f t="shared" si="81"/>
        <v>3500</v>
      </c>
      <c r="BV15" s="486">
        <f t="shared" si="81"/>
        <v>3500</v>
      </c>
      <c r="BW15" s="719">
        <f t="shared" si="81"/>
        <v>3500</v>
      </c>
      <c r="BX15" s="719">
        <f t="shared" si="81"/>
        <v>3500</v>
      </c>
      <c r="BY15" s="719">
        <f t="shared" si="81"/>
        <v>3500</v>
      </c>
      <c r="BZ15" s="719">
        <f t="shared" si="81"/>
        <v>3500</v>
      </c>
      <c r="CA15" s="719">
        <f t="shared" si="81"/>
        <v>3500</v>
      </c>
      <c r="CB15" s="719">
        <f t="shared" si="81"/>
        <v>3500</v>
      </c>
      <c r="CC15" s="719">
        <f t="shared" si="81"/>
        <v>3500</v>
      </c>
      <c r="CD15" s="719">
        <f t="shared" si="81"/>
        <v>3500</v>
      </c>
      <c r="CE15" s="719">
        <f t="shared" si="81"/>
        <v>3500</v>
      </c>
      <c r="CF15" s="719">
        <f t="shared" si="81"/>
        <v>3500</v>
      </c>
      <c r="CG15" s="719">
        <f t="shared" si="81"/>
        <v>3500</v>
      </c>
      <c r="CH15" s="486">
        <f t="shared" si="81"/>
        <v>3500</v>
      </c>
    </row>
    <row r="16" spans="1:86" s="79" customFormat="1" ht="20" thickBot="1">
      <c r="A16" s="78"/>
      <c r="B16" s="277" t="s">
        <v>77</v>
      </c>
      <c r="C16" s="487">
        <f>'Year 1'!E68</f>
        <v>0</v>
      </c>
      <c r="D16" s="487">
        <f ca="1">'Year 1'!F68</f>
        <v>-263983.66666666674</v>
      </c>
      <c r="E16" s="487">
        <f ca="1">'Year 1'!G68</f>
        <v>-527967.33333333349</v>
      </c>
      <c r="F16" s="487">
        <f ca="1">'Year 1'!H68</f>
        <v>-791951.00000000023</v>
      </c>
      <c r="G16" s="487">
        <f ca="1">'Year 1'!I68</f>
        <v>-1055934.666666667</v>
      </c>
      <c r="H16" s="487">
        <f ca="1">'Year 1'!J68</f>
        <v>-1319918.3333333337</v>
      </c>
      <c r="I16" s="487">
        <f ca="1">'Year 1'!K68</f>
        <v>-1583902.0000000005</v>
      </c>
      <c r="J16" s="487">
        <f ca="1">'Year 1'!L68</f>
        <v>-1847885.6666666672</v>
      </c>
      <c r="K16" s="487">
        <f ca="1">'Year 1'!M68</f>
        <v>-2011869.333333334</v>
      </c>
      <c r="L16" s="487">
        <f ca="1">'Year 1'!N68</f>
        <v>-2277414.0000000009</v>
      </c>
      <c r="M16" s="487">
        <f ca="1">'Year 1'!O68</f>
        <v>-2541458.6666666679</v>
      </c>
      <c r="N16" s="488">
        <f ca="1">'Year 1'!P68</f>
        <v>-2806042.3333333349</v>
      </c>
      <c r="O16" s="487">
        <f ca="1">'Year 2'!E68</f>
        <v>-3070126.0000000019</v>
      </c>
      <c r="P16" s="487">
        <f ca="1">'Year 2'!F68</f>
        <v>-3334211.6666666688</v>
      </c>
      <c r="Q16" s="487">
        <f ca="1">'Year 2'!G68</f>
        <v>-3598299.3333333358</v>
      </c>
      <c r="R16" s="487">
        <f ca="1">'Year 2'!H68</f>
        <v>-3362389.0000000028</v>
      </c>
      <c r="S16" s="487">
        <f ca="1">'Year 2'!I68</f>
        <v>-3626749.4666666696</v>
      </c>
      <c r="T16" s="487">
        <f ca="1">'Year 2'!J68</f>
        <v>-3891965.1333333366</v>
      </c>
      <c r="U16" s="487">
        <f ca="1">'Year 2'!K68</f>
        <v>-4157558.7900000033</v>
      </c>
      <c r="V16" s="487">
        <f ca="1">'Year 2'!L68</f>
        <v>-4413069.3366666706</v>
      </c>
      <c r="W16" s="487">
        <f ca="1">'Year 2'!M68</f>
        <v>-4668146.1333333375</v>
      </c>
      <c r="X16" s="487">
        <f ca="1">'Year 2'!N68</f>
        <v>-4929630.530000004</v>
      </c>
      <c r="Y16" s="487">
        <f ca="1">'Year 2'!O68</f>
        <v>-5183577.3266666709</v>
      </c>
      <c r="Z16" s="488">
        <f ca="1">'Year 2'!P68</f>
        <v>-5441468.1233333377</v>
      </c>
      <c r="AA16" s="491">
        <f ca="1">'Year 3'!E68</f>
        <v>-5694975.8400000045</v>
      </c>
      <c r="AB16" s="491">
        <f ca="1">'Year 3'!F68</f>
        <v>-5960243.3266666709</v>
      </c>
      <c r="AC16" s="491">
        <f ca="1">'Year 3'!G68</f>
        <v>-6216193.7733333372</v>
      </c>
      <c r="AD16" s="491">
        <f ca="1">'Year 3'!H68</f>
        <v>-6467866.8900000034</v>
      </c>
      <c r="AE16" s="491">
        <f ca="1">'Year 3'!I68</f>
        <v>-6734186.9766666703</v>
      </c>
      <c r="AF16" s="491">
        <f ca="1">'Year 3'!J68</f>
        <v>-6990304.4633333376</v>
      </c>
      <c r="AG16" s="491">
        <f ca="1">'Year 3'!K68</f>
        <v>-7228318.2700000042</v>
      </c>
      <c r="AH16" s="491">
        <f ca="1">'Year 3'!L68</f>
        <v>-7495314.6066666711</v>
      </c>
      <c r="AI16" s="491">
        <f ca="1">'Year 3'!M68</f>
        <v>-7723111.0533333384</v>
      </c>
      <c r="AJ16" s="491">
        <f ca="1">'Year 3'!N68</f>
        <v>-7972261.8800000045</v>
      </c>
      <c r="AK16" s="491">
        <f ca="1">'Year 3'!O68</f>
        <v>-7604115.6166666718</v>
      </c>
      <c r="AL16" s="488">
        <f ca="1">'Year 3'!P68</f>
        <v>-7850379.9333333382</v>
      </c>
      <c r="AM16" s="491">
        <f ca="1">'Year 4'!E68</f>
        <v>-8085758.7500000047</v>
      </c>
      <c r="AN16" s="491">
        <f ca="1">'Year 4'!F68</f>
        <v>-8313585.4166666716</v>
      </c>
      <c r="AO16" s="491">
        <f ca="1">'Year 4'!G68</f>
        <v>-8540533.3233333379</v>
      </c>
      <c r="AP16" s="491">
        <f ca="1">'Year 4'!H68</f>
        <v>-8757209.7200000063</v>
      </c>
      <c r="AQ16" s="491">
        <f ca="1">'Year 4'!I68</f>
        <v>-8979477.606666673</v>
      </c>
      <c r="AR16" s="491">
        <f ca="1">'Year 4'!J68</f>
        <v>-9183471.9833333381</v>
      </c>
      <c r="AS16" s="491">
        <f ca="1">'Year 4'!K68</f>
        <v>-9385178.8500000052</v>
      </c>
      <c r="AT16" s="491">
        <f ca="1">'Year 4'!L68</f>
        <v>-9588200.2066666707</v>
      </c>
      <c r="AU16" s="491">
        <f ca="1">'Year 4'!M68</f>
        <v>-9781682.0533333384</v>
      </c>
      <c r="AV16" s="491">
        <f ca="1">'Year 4'!N68</f>
        <v>-9975241.3900000043</v>
      </c>
      <c r="AW16" s="491">
        <f ca="1">'Year 4'!O68</f>
        <v>-10161634.016666669</v>
      </c>
      <c r="AX16" s="488">
        <f ca="1">'Year 4'!P68</f>
        <v>-10342898.333333336</v>
      </c>
      <c r="AY16" s="491">
        <f ca="1">'Year 5'!E68</f>
        <v>-10528570.700000003</v>
      </c>
      <c r="AZ16" s="491">
        <f ca="1">'Year 5'!F68</f>
        <v>-10707784.686666669</v>
      </c>
      <c r="BA16" s="491">
        <f ca="1">'Year 5'!G68</f>
        <v>-10874010.723333336</v>
      </c>
      <c r="BB16" s="491">
        <f ca="1">'Year 5'!H68</f>
        <v>-11049532.380000003</v>
      </c>
      <c r="BC16" s="491">
        <f ca="1">'Year 5'!I68</f>
        <v>-11203811.06666667</v>
      </c>
      <c r="BD16" s="491">
        <f ca="1">'Year 5'!J68</f>
        <v>-11351748.723333338</v>
      </c>
      <c r="BE16" s="491">
        <f ca="1">'Year 5'!K68</f>
        <v>-11499534.620000005</v>
      </c>
      <c r="BF16" s="491">
        <f ca="1">'Year 5'!L68</f>
        <v>-11633006.126666671</v>
      </c>
      <c r="BG16" s="491">
        <f ca="1">'Year 5'!M68</f>
        <v>-11755277.283333337</v>
      </c>
      <c r="BH16" s="491">
        <f ca="1">'Year 5'!N68</f>
        <v>-11865762.530000003</v>
      </c>
      <c r="BI16" s="491">
        <f ca="1">'Year 5'!O68</f>
        <v>-11957605.096666669</v>
      </c>
      <c r="BJ16" s="488">
        <f ca="1">'Year 5'!P68</f>
        <v>-12026565.693333337</v>
      </c>
      <c r="BK16" s="491">
        <f ca="1">'Year 6'!E68</f>
        <v>-12099312.760000004</v>
      </c>
      <c r="BL16" s="491">
        <f ca="1">'Year 6'!F68</f>
        <v>-12148866.56666667</v>
      </c>
      <c r="BM16" s="491">
        <f ca="1">'Year 6'!G68</f>
        <v>-12178565.563333336</v>
      </c>
      <c r="BN16" s="491">
        <f ca="1">'Year 6'!H68</f>
        <v>-12174069.380000003</v>
      </c>
      <c r="BO16" s="491">
        <f ca="1">'Year 6'!I68</f>
        <v>-12170998.05666667</v>
      </c>
      <c r="BP16" s="491">
        <f ca="1">'Year 6'!J68</f>
        <v>-12148398.303333336</v>
      </c>
      <c r="BQ16" s="491">
        <f ca="1">'Year 6'!K68</f>
        <v>-12078847.300000004</v>
      </c>
      <c r="BR16" s="491">
        <f ca="1">'Year 6'!L68</f>
        <v>-11983241.016666671</v>
      </c>
      <c r="BS16" s="491">
        <f ca="1">'Year 6'!M68</f>
        <v>-11850039.813333338</v>
      </c>
      <c r="BT16" s="491">
        <f ca="1">'Year 6'!N68</f>
        <v>-11670977.500000006</v>
      </c>
      <c r="BU16" s="491">
        <f ca="1">'Year 6'!O68</f>
        <v>-11454219.226666672</v>
      </c>
      <c r="BV16" s="488">
        <f ca="1">'Year 6'!P68</f>
        <v>-11190408.443333339</v>
      </c>
      <c r="BW16" s="491">
        <f ca="1">'Year 7'!E68</f>
        <v>-10899604.420000006</v>
      </c>
      <c r="BX16" s="491">
        <f ca="1">'Year 7'!F68</f>
        <v>-10554523.276666673</v>
      </c>
      <c r="BY16" s="491">
        <f ca="1">'Year 7'!G68</f>
        <v>-10160908.57333334</v>
      </c>
      <c r="BZ16" s="491">
        <f ca="1">'Year 7'!H68</f>
        <v>-9684659.810000008</v>
      </c>
      <c r="CA16" s="491">
        <f ca="1">'Year 7'!I68</f>
        <v>-9174295.2966666743</v>
      </c>
      <c r="CB16" s="491">
        <f ca="1">'Year 7'!J68</f>
        <v>-8585270.8433333412</v>
      </c>
      <c r="CC16" s="491">
        <f ca="1">'Year 7'!K68</f>
        <v>-7764862.5800000075</v>
      </c>
      <c r="CD16" s="491">
        <f ca="1">'Year 7'!L68</f>
        <v>-6836715.1366666742</v>
      </c>
      <c r="CE16" s="491">
        <f ca="1">'Year 7'!M68</f>
        <v>-5792839.3633333407</v>
      </c>
      <c r="CF16" s="491">
        <f ca="1">'Year 7'!N68</f>
        <v>-4602376.8700000076</v>
      </c>
      <c r="CG16" s="491">
        <f ca="1">'Year 7'!O68</f>
        <v>-3289692.5066666743</v>
      </c>
      <c r="CH16" s="488">
        <f ca="1">'Year 7'!P68</f>
        <v>-1817074.7533333411</v>
      </c>
    </row>
    <row r="17" spans="1:86" s="265" customFormat="1" ht="19">
      <c r="A17" s="264"/>
      <c r="B17" s="275" t="s">
        <v>140</v>
      </c>
      <c r="C17" s="266">
        <f>HR!F43</f>
        <v>24</v>
      </c>
      <c r="D17" s="266">
        <f>HR!G43</f>
        <v>24</v>
      </c>
      <c r="E17" s="266">
        <f>HR!H43</f>
        <v>24</v>
      </c>
      <c r="F17" s="266">
        <f>HR!I43</f>
        <v>24</v>
      </c>
      <c r="G17" s="266">
        <f>HR!J43</f>
        <v>24</v>
      </c>
      <c r="H17" s="266">
        <f>HR!K43</f>
        <v>24</v>
      </c>
      <c r="I17" s="266">
        <f>HR!L43</f>
        <v>24</v>
      </c>
      <c r="J17" s="266">
        <f>HR!M43</f>
        <v>24</v>
      </c>
      <c r="K17" s="266">
        <f>HR!N43</f>
        <v>24</v>
      </c>
      <c r="L17" s="266">
        <f>HR!O43</f>
        <v>24</v>
      </c>
      <c r="M17" s="266">
        <f>HR!P43</f>
        <v>24</v>
      </c>
      <c r="N17" s="270">
        <f>HR!Q43</f>
        <v>24</v>
      </c>
      <c r="O17" s="713">
        <f>HR!S43</f>
        <v>24</v>
      </c>
      <c r="P17" s="713">
        <f>HR!T43</f>
        <v>24</v>
      </c>
      <c r="Q17" s="713">
        <f>HR!U43</f>
        <v>24</v>
      </c>
      <c r="R17" s="713">
        <f>HR!V43</f>
        <v>24</v>
      </c>
      <c r="S17" s="713">
        <f>HR!W43</f>
        <v>24</v>
      </c>
      <c r="T17" s="713">
        <f>HR!X43</f>
        <v>24</v>
      </c>
      <c r="U17" s="713">
        <f>HR!Y43</f>
        <v>24</v>
      </c>
      <c r="V17" s="713">
        <f>HR!Z43</f>
        <v>24</v>
      </c>
      <c r="W17" s="713">
        <f>HR!AA43</f>
        <v>24</v>
      </c>
      <c r="X17" s="713">
        <f>HR!AB43</f>
        <v>24</v>
      </c>
      <c r="Y17" s="713">
        <f>HR!AC43</f>
        <v>24</v>
      </c>
      <c r="Z17" s="267">
        <f>HR!AD43</f>
        <v>24</v>
      </c>
      <c r="AA17" s="713">
        <f>HR!AF43</f>
        <v>24</v>
      </c>
      <c r="AB17" s="713">
        <f>HR!AG43</f>
        <v>24</v>
      </c>
      <c r="AC17" s="713">
        <f>HR!AH43</f>
        <v>24</v>
      </c>
      <c r="AD17" s="713">
        <f>HR!AI43</f>
        <v>24</v>
      </c>
      <c r="AE17" s="713">
        <f>HR!AJ43</f>
        <v>24</v>
      </c>
      <c r="AF17" s="713">
        <f>HR!AK43</f>
        <v>24</v>
      </c>
      <c r="AG17" s="713">
        <f>HR!AL43</f>
        <v>24</v>
      </c>
      <c r="AH17" s="713">
        <f>HR!AM43</f>
        <v>24</v>
      </c>
      <c r="AI17" s="713">
        <f>HR!AN43</f>
        <v>24</v>
      </c>
      <c r="AJ17" s="713">
        <f>HR!AO43</f>
        <v>24</v>
      </c>
      <c r="AK17" s="713">
        <f>HR!AP43</f>
        <v>24</v>
      </c>
      <c r="AL17" s="267">
        <f>HR!AQ43</f>
        <v>24</v>
      </c>
      <c r="AM17" s="713">
        <f>HR!AS43</f>
        <v>24</v>
      </c>
      <c r="AN17" s="713">
        <f>HR!AT43</f>
        <v>24</v>
      </c>
      <c r="AO17" s="713">
        <f>HR!AU43</f>
        <v>24</v>
      </c>
      <c r="AP17" s="713">
        <f>HR!AV43</f>
        <v>24</v>
      </c>
      <c r="AQ17" s="713">
        <f>HR!AW43</f>
        <v>24</v>
      </c>
      <c r="AR17" s="713">
        <f>HR!AX43</f>
        <v>24</v>
      </c>
      <c r="AS17" s="713">
        <f>HR!AY43</f>
        <v>24</v>
      </c>
      <c r="AT17" s="713">
        <f>HR!AZ43</f>
        <v>24</v>
      </c>
      <c r="AU17" s="713">
        <f>HR!BA43</f>
        <v>24</v>
      </c>
      <c r="AV17" s="713">
        <f>HR!BB43</f>
        <v>24</v>
      </c>
      <c r="AW17" s="713">
        <f>HR!BC43</f>
        <v>24</v>
      </c>
      <c r="AX17" s="267">
        <f>HR!BD43</f>
        <v>24</v>
      </c>
      <c r="AY17" s="713">
        <f>HR!BF43</f>
        <v>24</v>
      </c>
      <c r="AZ17" s="713">
        <f>HR!BG43</f>
        <v>24</v>
      </c>
      <c r="BA17" s="713">
        <f>HR!BH43</f>
        <v>24</v>
      </c>
      <c r="BB17" s="713">
        <f>HR!BI43</f>
        <v>24</v>
      </c>
      <c r="BC17" s="713">
        <f>HR!BJ43</f>
        <v>24</v>
      </c>
      <c r="BD17" s="713">
        <f>HR!BK43</f>
        <v>24</v>
      </c>
      <c r="BE17" s="713">
        <f>HR!BL43</f>
        <v>24</v>
      </c>
      <c r="BF17" s="713">
        <f>HR!BM43</f>
        <v>24</v>
      </c>
      <c r="BG17" s="713">
        <f>HR!BN43</f>
        <v>24</v>
      </c>
      <c r="BH17" s="713">
        <f>HR!BO43</f>
        <v>24</v>
      </c>
      <c r="BI17" s="713">
        <f>HR!BP43</f>
        <v>24</v>
      </c>
      <c r="BJ17" s="267">
        <f>HR!BQ43</f>
        <v>24</v>
      </c>
      <c r="BK17" s="713">
        <f>HR!BS43</f>
        <v>24</v>
      </c>
      <c r="BL17" s="713">
        <f>HR!BT43</f>
        <v>24</v>
      </c>
      <c r="BM17" s="713">
        <f>HR!BU43</f>
        <v>24</v>
      </c>
      <c r="BN17" s="713">
        <f>HR!BV43</f>
        <v>24</v>
      </c>
      <c r="BO17" s="713">
        <f>HR!BW43</f>
        <v>24</v>
      </c>
      <c r="BP17" s="713">
        <f>HR!BX43</f>
        <v>24</v>
      </c>
      <c r="BQ17" s="713">
        <f>HR!BY43</f>
        <v>24</v>
      </c>
      <c r="BR17" s="713">
        <f>HR!BZ43</f>
        <v>24</v>
      </c>
      <c r="BS17" s="713">
        <f>HR!CA43</f>
        <v>24</v>
      </c>
      <c r="BT17" s="713">
        <f>HR!CB43</f>
        <v>24</v>
      </c>
      <c r="BU17" s="713">
        <f>HR!CC43</f>
        <v>24</v>
      </c>
      <c r="BV17" s="267">
        <f>HR!CD43</f>
        <v>24</v>
      </c>
      <c r="BW17" s="713">
        <f>HR!CF43</f>
        <v>24</v>
      </c>
      <c r="BX17" s="713">
        <f>HR!CG43</f>
        <v>24</v>
      </c>
      <c r="BY17" s="713">
        <f>HR!CH43</f>
        <v>24</v>
      </c>
      <c r="BZ17" s="713">
        <f>HR!CI43</f>
        <v>24</v>
      </c>
      <c r="CA17" s="713">
        <f>HR!CJ43</f>
        <v>24</v>
      </c>
      <c r="CB17" s="713">
        <f>HR!CK43</f>
        <v>24</v>
      </c>
      <c r="CC17" s="713">
        <f>HR!CL43</f>
        <v>24</v>
      </c>
      <c r="CD17" s="713">
        <f>HR!CM43</f>
        <v>24</v>
      </c>
      <c r="CE17" s="713">
        <f>HR!CN43</f>
        <v>24</v>
      </c>
      <c r="CF17" s="713">
        <f>HR!CO43</f>
        <v>24</v>
      </c>
      <c r="CG17" s="713">
        <f>HR!CP43</f>
        <v>24</v>
      </c>
      <c r="CH17" s="267">
        <f>HR!CQ43</f>
        <v>24</v>
      </c>
    </row>
    <row r="18" spans="1:86" s="79" customFormat="1" ht="19">
      <c r="A18" s="78"/>
      <c r="B18" s="276" t="s">
        <v>141</v>
      </c>
      <c r="C18" s="266">
        <f>HR!F57</f>
        <v>8</v>
      </c>
      <c r="D18" s="266">
        <f>HR!G57</f>
        <v>8</v>
      </c>
      <c r="E18" s="266">
        <f>HR!H57</f>
        <v>8</v>
      </c>
      <c r="F18" s="266">
        <f>HR!I57</f>
        <v>8</v>
      </c>
      <c r="G18" s="266">
        <f>HR!J57</f>
        <v>8</v>
      </c>
      <c r="H18" s="266">
        <f>HR!K57</f>
        <v>8</v>
      </c>
      <c r="I18" s="266">
        <f>HR!L57</f>
        <v>8</v>
      </c>
      <c r="J18" s="266">
        <f>HR!M57</f>
        <v>8</v>
      </c>
      <c r="K18" s="266">
        <f>HR!N57</f>
        <v>8</v>
      </c>
      <c r="L18" s="266">
        <f>HR!O57</f>
        <v>8</v>
      </c>
      <c r="M18" s="266">
        <f>HR!P57</f>
        <v>8</v>
      </c>
      <c r="N18" s="267">
        <f>HR!Q57</f>
        <v>8</v>
      </c>
      <c r="O18" s="266">
        <f>HR!S57</f>
        <v>8</v>
      </c>
      <c r="P18" s="266">
        <f>HR!T57</f>
        <v>8</v>
      </c>
      <c r="Q18" s="266">
        <f>HR!U57</f>
        <v>8</v>
      </c>
      <c r="R18" s="266">
        <f>HR!V57</f>
        <v>8</v>
      </c>
      <c r="S18" s="266">
        <f>HR!W57</f>
        <v>8</v>
      </c>
      <c r="T18" s="266">
        <f>HR!X57</f>
        <v>8</v>
      </c>
      <c r="U18" s="266">
        <f>HR!Y57</f>
        <v>8</v>
      </c>
      <c r="V18" s="266">
        <f>HR!Z57</f>
        <v>8</v>
      </c>
      <c r="W18" s="266">
        <f>HR!AA57</f>
        <v>8</v>
      </c>
      <c r="X18" s="266">
        <f>HR!AB57</f>
        <v>8</v>
      </c>
      <c r="Y18" s="266">
        <f>HR!AC57</f>
        <v>8</v>
      </c>
      <c r="Z18" s="267">
        <f>HR!AD57</f>
        <v>8</v>
      </c>
      <c r="AA18" s="713">
        <f ca="1">HR!AF57</f>
        <v>8</v>
      </c>
      <c r="AB18" s="713">
        <f ca="1">HR!AG57</f>
        <v>8</v>
      </c>
      <c r="AC18" s="713">
        <f ca="1">HR!AH57</f>
        <v>8</v>
      </c>
      <c r="AD18" s="713">
        <f ca="1">HR!AI57</f>
        <v>8</v>
      </c>
      <c r="AE18" s="713">
        <f ca="1">HR!AJ57</f>
        <v>8</v>
      </c>
      <c r="AF18" s="713">
        <f ca="1">HR!AK57</f>
        <v>8</v>
      </c>
      <c r="AG18" s="713">
        <f ca="1">HR!AL57</f>
        <v>8</v>
      </c>
      <c r="AH18" s="713">
        <f ca="1">HR!AM57</f>
        <v>8</v>
      </c>
      <c r="AI18" s="713">
        <f ca="1">HR!AN57</f>
        <v>8</v>
      </c>
      <c r="AJ18" s="713">
        <f ca="1">HR!AO57</f>
        <v>8</v>
      </c>
      <c r="AK18" s="713">
        <f ca="1">HR!AP57</f>
        <v>8</v>
      </c>
      <c r="AL18" s="267">
        <f ca="1">HR!AQ57</f>
        <v>8</v>
      </c>
      <c r="AM18" s="713">
        <f ca="1">HR!AS57</f>
        <v>8</v>
      </c>
      <c r="AN18" s="713">
        <f ca="1">HR!AT57</f>
        <v>8</v>
      </c>
      <c r="AO18" s="713">
        <f ca="1">HR!AU57</f>
        <v>8</v>
      </c>
      <c r="AP18" s="713">
        <f ca="1">HR!AV57</f>
        <v>8</v>
      </c>
      <c r="AQ18" s="713">
        <f ca="1">HR!AW57</f>
        <v>8</v>
      </c>
      <c r="AR18" s="713">
        <f ca="1">HR!AX57</f>
        <v>8</v>
      </c>
      <c r="AS18" s="713">
        <f ca="1">HR!AY57</f>
        <v>8</v>
      </c>
      <c r="AT18" s="713">
        <f ca="1">HR!AZ57</f>
        <v>8</v>
      </c>
      <c r="AU18" s="713">
        <f ca="1">HR!BA57</f>
        <v>8</v>
      </c>
      <c r="AV18" s="713">
        <f ca="1">HR!BB57</f>
        <v>8</v>
      </c>
      <c r="AW18" s="713">
        <f ca="1">HR!BC57</f>
        <v>8</v>
      </c>
      <c r="AX18" s="267">
        <f ca="1">HR!BD57</f>
        <v>8</v>
      </c>
      <c r="AY18" s="713">
        <f ca="1">HR!BF57</f>
        <v>8</v>
      </c>
      <c r="AZ18" s="713">
        <f ca="1">HR!BG57</f>
        <v>8</v>
      </c>
      <c r="BA18" s="713">
        <f ca="1">HR!BH57</f>
        <v>8</v>
      </c>
      <c r="BB18" s="713">
        <f ca="1">HR!BI57</f>
        <v>8</v>
      </c>
      <c r="BC18" s="713">
        <f ca="1">HR!BJ57</f>
        <v>8</v>
      </c>
      <c r="BD18" s="713">
        <f ca="1">HR!BK57</f>
        <v>8</v>
      </c>
      <c r="BE18" s="713">
        <f ca="1">HR!BL57</f>
        <v>8</v>
      </c>
      <c r="BF18" s="713">
        <f ca="1">HR!BM57</f>
        <v>8</v>
      </c>
      <c r="BG18" s="713">
        <f ca="1">HR!BN57</f>
        <v>8</v>
      </c>
      <c r="BH18" s="713">
        <f ca="1">HR!BO57</f>
        <v>8</v>
      </c>
      <c r="BI18" s="713">
        <f ca="1">HR!BP57</f>
        <v>8</v>
      </c>
      <c r="BJ18" s="267">
        <f ca="1">HR!BQ57</f>
        <v>8</v>
      </c>
      <c r="BK18" s="713">
        <f ca="1">HR!BS57</f>
        <v>8</v>
      </c>
      <c r="BL18" s="713">
        <f ca="1">HR!BT57</f>
        <v>8</v>
      </c>
      <c r="BM18" s="713">
        <f ca="1">HR!BU57</f>
        <v>8</v>
      </c>
      <c r="BN18" s="713">
        <f ca="1">HR!BV57</f>
        <v>8</v>
      </c>
      <c r="BO18" s="713">
        <f ca="1">HR!BW57</f>
        <v>8</v>
      </c>
      <c r="BP18" s="713">
        <f ca="1">HR!BX57</f>
        <v>8</v>
      </c>
      <c r="BQ18" s="713">
        <f ca="1">HR!BY57</f>
        <v>8</v>
      </c>
      <c r="BR18" s="713">
        <f ca="1">HR!BZ57</f>
        <v>8</v>
      </c>
      <c r="BS18" s="713">
        <f ca="1">HR!CA57</f>
        <v>8</v>
      </c>
      <c r="BT18" s="713">
        <f ca="1">HR!CB57</f>
        <v>8</v>
      </c>
      <c r="BU18" s="713">
        <f ca="1">HR!CC57</f>
        <v>8</v>
      </c>
      <c r="BV18" s="267">
        <f ca="1">HR!CD57</f>
        <v>8</v>
      </c>
      <c r="BW18" s="713">
        <f ca="1">HR!CF57</f>
        <v>8</v>
      </c>
      <c r="BX18" s="713">
        <f ca="1">HR!CG57</f>
        <v>8</v>
      </c>
      <c r="BY18" s="713">
        <f ca="1">HR!CH57</f>
        <v>8</v>
      </c>
      <c r="BZ18" s="713">
        <f ca="1">HR!CI57</f>
        <v>8</v>
      </c>
      <c r="CA18" s="713">
        <f ca="1">HR!CJ57</f>
        <v>8</v>
      </c>
      <c r="CB18" s="713">
        <f ca="1">HR!CK57</f>
        <v>8</v>
      </c>
      <c r="CC18" s="713">
        <f ca="1">HR!CL57</f>
        <v>8</v>
      </c>
      <c r="CD18" s="713">
        <f ca="1">HR!CM57</f>
        <v>8</v>
      </c>
      <c r="CE18" s="713">
        <f ca="1">HR!CN57</f>
        <v>8</v>
      </c>
      <c r="CF18" s="713">
        <f ca="1">HR!CO57</f>
        <v>8</v>
      </c>
      <c r="CG18" s="713">
        <f ca="1">HR!CP57</f>
        <v>8</v>
      </c>
      <c r="CH18" s="267">
        <f ca="1">HR!CQ57</f>
        <v>8</v>
      </c>
    </row>
    <row r="19" spans="1:86" s="79" customFormat="1" ht="19">
      <c r="A19" s="78"/>
      <c r="B19" s="276" t="s">
        <v>142</v>
      </c>
      <c r="C19" s="266">
        <f>HR!F67</f>
        <v>2</v>
      </c>
      <c r="D19" s="266">
        <f>HR!G67</f>
        <v>2</v>
      </c>
      <c r="E19" s="266">
        <f>HR!H67</f>
        <v>2</v>
      </c>
      <c r="F19" s="266">
        <f>HR!I67</f>
        <v>2</v>
      </c>
      <c r="G19" s="266">
        <f>HR!J67</f>
        <v>2</v>
      </c>
      <c r="H19" s="266">
        <f>HR!K67</f>
        <v>2</v>
      </c>
      <c r="I19" s="266">
        <f>HR!L67</f>
        <v>2</v>
      </c>
      <c r="J19" s="266">
        <f>HR!M67</f>
        <v>2</v>
      </c>
      <c r="K19" s="266">
        <f>HR!N67</f>
        <v>2</v>
      </c>
      <c r="L19" s="266">
        <f>HR!O67</f>
        <v>2</v>
      </c>
      <c r="M19" s="266">
        <f>HR!P67</f>
        <v>2</v>
      </c>
      <c r="N19" s="267">
        <f>HR!Q67</f>
        <v>2</v>
      </c>
      <c r="O19" s="266">
        <f>HR!S67</f>
        <v>2</v>
      </c>
      <c r="P19" s="266">
        <f>HR!T67</f>
        <v>2</v>
      </c>
      <c r="Q19" s="266">
        <f>HR!U67</f>
        <v>2</v>
      </c>
      <c r="R19" s="266">
        <f>HR!V67</f>
        <v>2</v>
      </c>
      <c r="S19" s="266">
        <f>HR!W67</f>
        <v>2</v>
      </c>
      <c r="T19" s="266">
        <f>HR!X67</f>
        <v>2</v>
      </c>
      <c r="U19" s="266">
        <f>HR!Y67</f>
        <v>2</v>
      </c>
      <c r="V19" s="266">
        <f>HR!Z67</f>
        <v>2</v>
      </c>
      <c r="W19" s="266">
        <f>HR!AA67</f>
        <v>2</v>
      </c>
      <c r="X19" s="266">
        <f>HR!AB67</f>
        <v>2</v>
      </c>
      <c r="Y19" s="266">
        <f>HR!AC67</f>
        <v>2</v>
      </c>
      <c r="Z19" s="267">
        <f>HR!AD67</f>
        <v>2</v>
      </c>
      <c r="AA19" s="713">
        <f ca="1">HR!AF67</f>
        <v>2</v>
      </c>
      <c r="AB19" s="713">
        <f ca="1">HR!AG67</f>
        <v>2</v>
      </c>
      <c r="AC19" s="713">
        <f ca="1">HR!AH67</f>
        <v>2</v>
      </c>
      <c r="AD19" s="713">
        <f ca="1">HR!AI67</f>
        <v>2</v>
      </c>
      <c r="AE19" s="713">
        <f ca="1">HR!AJ67</f>
        <v>2</v>
      </c>
      <c r="AF19" s="713">
        <f ca="1">HR!AK67</f>
        <v>2</v>
      </c>
      <c r="AG19" s="713">
        <f ca="1">HR!AL67</f>
        <v>2</v>
      </c>
      <c r="AH19" s="713">
        <f ca="1">HR!AM67</f>
        <v>2</v>
      </c>
      <c r="AI19" s="713">
        <f ca="1">HR!AN67</f>
        <v>2</v>
      </c>
      <c r="AJ19" s="713">
        <f ca="1">HR!AO67</f>
        <v>2</v>
      </c>
      <c r="AK19" s="713">
        <f ca="1">HR!AP67</f>
        <v>2</v>
      </c>
      <c r="AL19" s="267">
        <f ca="1">HR!AQ67</f>
        <v>2</v>
      </c>
      <c r="AM19" s="713">
        <f ca="1">HR!AS67</f>
        <v>2</v>
      </c>
      <c r="AN19" s="713">
        <f ca="1">HR!AT67</f>
        <v>2</v>
      </c>
      <c r="AO19" s="713">
        <f ca="1">HR!AU67</f>
        <v>2</v>
      </c>
      <c r="AP19" s="713">
        <f ca="1">HR!AV67</f>
        <v>2</v>
      </c>
      <c r="AQ19" s="713">
        <f ca="1">HR!AW67</f>
        <v>2</v>
      </c>
      <c r="AR19" s="713">
        <f ca="1">HR!AX67</f>
        <v>2</v>
      </c>
      <c r="AS19" s="713">
        <f ca="1">HR!AY67</f>
        <v>2</v>
      </c>
      <c r="AT19" s="713">
        <f ca="1">HR!AZ67</f>
        <v>2</v>
      </c>
      <c r="AU19" s="713">
        <f ca="1">HR!BA67</f>
        <v>2</v>
      </c>
      <c r="AV19" s="713">
        <f ca="1">HR!BB67</f>
        <v>2</v>
      </c>
      <c r="AW19" s="713">
        <f ca="1">HR!BC67</f>
        <v>2</v>
      </c>
      <c r="AX19" s="267">
        <f ca="1">HR!BD67</f>
        <v>2</v>
      </c>
      <c r="AY19" s="713">
        <f ca="1">HR!BF67</f>
        <v>2</v>
      </c>
      <c r="AZ19" s="713">
        <f ca="1">HR!BG67</f>
        <v>2</v>
      </c>
      <c r="BA19" s="713">
        <f ca="1">HR!BH67</f>
        <v>2</v>
      </c>
      <c r="BB19" s="713">
        <f ca="1">HR!BI67</f>
        <v>2</v>
      </c>
      <c r="BC19" s="713">
        <f ca="1">HR!BJ67</f>
        <v>2</v>
      </c>
      <c r="BD19" s="713">
        <f ca="1">HR!BK67</f>
        <v>2</v>
      </c>
      <c r="BE19" s="713">
        <f ca="1">HR!BL67</f>
        <v>2</v>
      </c>
      <c r="BF19" s="713">
        <f ca="1">HR!BM67</f>
        <v>2</v>
      </c>
      <c r="BG19" s="713">
        <f ca="1">HR!BN67</f>
        <v>2</v>
      </c>
      <c r="BH19" s="713">
        <f ca="1">HR!BO67</f>
        <v>2</v>
      </c>
      <c r="BI19" s="713">
        <f ca="1">HR!BP67</f>
        <v>2</v>
      </c>
      <c r="BJ19" s="267">
        <f ca="1">HR!BQ67</f>
        <v>2</v>
      </c>
      <c r="BK19" s="713">
        <f ca="1">HR!BS67</f>
        <v>2</v>
      </c>
      <c r="BL19" s="713">
        <f ca="1">HR!BT67</f>
        <v>2</v>
      </c>
      <c r="BM19" s="713">
        <f ca="1">HR!BU67</f>
        <v>2</v>
      </c>
      <c r="BN19" s="713">
        <f ca="1">HR!BV67</f>
        <v>2</v>
      </c>
      <c r="BO19" s="713">
        <f ca="1">HR!BW67</f>
        <v>2</v>
      </c>
      <c r="BP19" s="713">
        <f ca="1">HR!BX67</f>
        <v>2</v>
      </c>
      <c r="BQ19" s="713">
        <f ca="1">HR!BY67</f>
        <v>2</v>
      </c>
      <c r="BR19" s="713">
        <f ca="1">HR!BZ67</f>
        <v>2</v>
      </c>
      <c r="BS19" s="713">
        <f ca="1">HR!CA67</f>
        <v>2</v>
      </c>
      <c r="BT19" s="713">
        <f ca="1">HR!CB67</f>
        <v>2</v>
      </c>
      <c r="BU19" s="713">
        <f ca="1">HR!CC67</f>
        <v>2</v>
      </c>
      <c r="BV19" s="267">
        <f ca="1">HR!CD67</f>
        <v>2</v>
      </c>
      <c r="BW19" s="713">
        <f ca="1">HR!CF67</f>
        <v>2</v>
      </c>
      <c r="BX19" s="713">
        <f ca="1">HR!CG67</f>
        <v>2</v>
      </c>
      <c r="BY19" s="713">
        <f ca="1">HR!CH67</f>
        <v>2</v>
      </c>
      <c r="BZ19" s="713">
        <f ca="1">HR!CI67</f>
        <v>2</v>
      </c>
      <c r="CA19" s="713">
        <f>HR!CJ67</f>
        <v>2</v>
      </c>
      <c r="CB19" s="713">
        <f>HR!CK67</f>
        <v>2</v>
      </c>
      <c r="CC19" s="713">
        <f>HR!CL67</f>
        <v>2</v>
      </c>
      <c r="CD19" s="713">
        <f>HR!CM67</f>
        <v>2</v>
      </c>
      <c r="CE19" s="713">
        <f>HR!CN67</f>
        <v>2</v>
      </c>
      <c r="CF19" s="713">
        <f>HR!CO67</f>
        <v>2</v>
      </c>
      <c r="CG19" s="713">
        <f>HR!CP67</f>
        <v>2</v>
      </c>
      <c r="CH19" s="267">
        <f>HR!CQ67</f>
        <v>2</v>
      </c>
    </row>
    <row r="20" spans="1:86" s="79" customFormat="1" ht="20" thickBot="1">
      <c r="A20" s="78"/>
      <c r="B20" s="277" t="s">
        <v>143</v>
      </c>
      <c r="C20" s="268">
        <f>HR!F75</f>
        <v>4</v>
      </c>
      <c r="D20" s="268">
        <f>HR!G75</f>
        <v>4</v>
      </c>
      <c r="E20" s="268">
        <f>HR!H75</f>
        <v>4</v>
      </c>
      <c r="F20" s="268">
        <f>HR!I75</f>
        <v>4</v>
      </c>
      <c r="G20" s="268">
        <f>HR!J75</f>
        <v>4</v>
      </c>
      <c r="H20" s="268">
        <f>HR!K75</f>
        <v>4</v>
      </c>
      <c r="I20" s="268">
        <f>HR!L75</f>
        <v>4</v>
      </c>
      <c r="J20" s="268">
        <f>HR!M75</f>
        <v>4</v>
      </c>
      <c r="K20" s="268">
        <f>HR!N75</f>
        <v>4</v>
      </c>
      <c r="L20" s="268">
        <f>HR!O75</f>
        <v>4</v>
      </c>
      <c r="M20" s="268">
        <f>HR!P75</f>
        <v>4</v>
      </c>
      <c r="N20" s="269">
        <f>HR!Q75</f>
        <v>4</v>
      </c>
      <c r="O20" s="268">
        <f>HR!S75</f>
        <v>4</v>
      </c>
      <c r="P20" s="268">
        <f>HR!T75</f>
        <v>4</v>
      </c>
      <c r="Q20" s="268">
        <f>HR!U75</f>
        <v>4</v>
      </c>
      <c r="R20" s="268">
        <f>HR!V75</f>
        <v>4</v>
      </c>
      <c r="S20" s="268">
        <f>HR!W75</f>
        <v>4</v>
      </c>
      <c r="T20" s="268">
        <f>HR!X75</f>
        <v>4</v>
      </c>
      <c r="U20" s="268">
        <f>HR!Y75</f>
        <v>4</v>
      </c>
      <c r="V20" s="268">
        <f>HR!Z75</f>
        <v>4</v>
      </c>
      <c r="W20" s="268">
        <f>HR!AA75</f>
        <v>4</v>
      </c>
      <c r="X20" s="268">
        <f>HR!AB75</f>
        <v>4</v>
      </c>
      <c r="Y20" s="268">
        <f>HR!AC75</f>
        <v>4</v>
      </c>
      <c r="Z20" s="269">
        <f>HR!AD75</f>
        <v>4</v>
      </c>
      <c r="AA20" s="720">
        <f>HR!AF75</f>
        <v>4</v>
      </c>
      <c r="AB20" s="720">
        <f>HR!AG75</f>
        <v>4</v>
      </c>
      <c r="AC20" s="720">
        <f>HR!AH75</f>
        <v>4</v>
      </c>
      <c r="AD20" s="720">
        <f>HR!AI75</f>
        <v>4</v>
      </c>
      <c r="AE20" s="720">
        <f>HR!AJ75</f>
        <v>4</v>
      </c>
      <c r="AF20" s="720">
        <f>HR!AK75</f>
        <v>4</v>
      </c>
      <c r="AG20" s="720">
        <f>HR!AL75</f>
        <v>4</v>
      </c>
      <c r="AH20" s="720">
        <f>HR!AM75</f>
        <v>4</v>
      </c>
      <c r="AI20" s="720">
        <f>HR!AN75</f>
        <v>4</v>
      </c>
      <c r="AJ20" s="720">
        <f>HR!AO75</f>
        <v>4</v>
      </c>
      <c r="AK20" s="720">
        <f>HR!AP75</f>
        <v>4</v>
      </c>
      <c r="AL20" s="269">
        <f>HR!AQ75</f>
        <v>4</v>
      </c>
      <c r="AM20" s="720">
        <f>HR!AS75</f>
        <v>4</v>
      </c>
      <c r="AN20" s="720">
        <f>HR!AT75</f>
        <v>4</v>
      </c>
      <c r="AO20" s="720">
        <f>HR!AU75</f>
        <v>4</v>
      </c>
      <c r="AP20" s="720">
        <f>HR!AV75</f>
        <v>4</v>
      </c>
      <c r="AQ20" s="720">
        <f>HR!AW75</f>
        <v>4</v>
      </c>
      <c r="AR20" s="720">
        <f>HR!AX75</f>
        <v>4</v>
      </c>
      <c r="AS20" s="720">
        <f>HR!AY75</f>
        <v>4</v>
      </c>
      <c r="AT20" s="720">
        <f>HR!AZ75</f>
        <v>4</v>
      </c>
      <c r="AU20" s="720">
        <f>HR!BA75</f>
        <v>4</v>
      </c>
      <c r="AV20" s="720">
        <f>HR!BB75</f>
        <v>4</v>
      </c>
      <c r="AW20" s="720">
        <f>HR!BC75</f>
        <v>4</v>
      </c>
      <c r="AX20" s="269">
        <f>HR!BD75</f>
        <v>4</v>
      </c>
      <c r="AY20" s="720">
        <f>HR!BF75</f>
        <v>4</v>
      </c>
      <c r="AZ20" s="720">
        <f>HR!BG75</f>
        <v>4</v>
      </c>
      <c r="BA20" s="720">
        <f>HR!BH75</f>
        <v>4</v>
      </c>
      <c r="BB20" s="720">
        <f>HR!BI75</f>
        <v>4</v>
      </c>
      <c r="BC20" s="720">
        <f>HR!BJ75</f>
        <v>4</v>
      </c>
      <c r="BD20" s="720">
        <f>HR!BK75</f>
        <v>4</v>
      </c>
      <c r="BE20" s="720">
        <f>HR!BL75</f>
        <v>4</v>
      </c>
      <c r="BF20" s="720">
        <f>HR!BM75</f>
        <v>4</v>
      </c>
      <c r="BG20" s="720">
        <f>HR!BN75</f>
        <v>4</v>
      </c>
      <c r="BH20" s="720">
        <f>HR!BO75</f>
        <v>4</v>
      </c>
      <c r="BI20" s="720">
        <f>HR!BP75</f>
        <v>4</v>
      </c>
      <c r="BJ20" s="269">
        <f>HR!BQ75</f>
        <v>4</v>
      </c>
      <c r="BK20" s="720">
        <f>HR!BS75</f>
        <v>4</v>
      </c>
      <c r="BL20" s="720">
        <f>HR!BT75</f>
        <v>4</v>
      </c>
      <c r="BM20" s="720">
        <f>HR!BU75</f>
        <v>4</v>
      </c>
      <c r="BN20" s="720">
        <f>HR!BV75</f>
        <v>4</v>
      </c>
      <c r="BO20" s="720">
        <f>HR!BW75</f>
        <v>4</v>
      </c>
      <c r="BP20" s="720">
        <f>HR!BX75</f>
        <v>4</v>
      </c>
      <c r="BQ20" s="720">
        <f>HR!BY75</f>
        <v>4</v>
      </c>
      <c r="BR20" s="720">
        <f>HR!BZ75</f>
        <v>4</v>
      </c>
      <c r="BS20" s="720">
        <f>HR!CA75</f>
        <v>4</v>
      </c>
      <c r="BT20" s="720">
        <f>HR!CB75</f>
        <v>4</v>
      </c>
      <c r="BU20" s="720">
        <f>HR!CC75</f>
        <v>4</v>
      </c>
      <c r="BV20" s="269">
        <f>HR!CD75</f>
        <v>4</v>
      </c>
      <c r="BW20" s="720">
        <f>HR!CF75</f>
        <v>4</v>
      </c>
      <c r="BX20" s="720">
        <f>HR!CG75</f>
        <v>4</v>
      </c>
      <c r="BY20" s="720">
        <f>HR!CH75</f>
        <v>4</v>
      </c>
      <c r="BZ20" s="720">
        <f>HR!CI75</f>
        <v>4</v>
      </c>
      <c r="CA20" s="720">
        <f>HR!CJ75</f>
        <v>4</v>
      </c>
      <c r="CB20" s="720">
        <f>HR!CK75</f>
        <v>4</v>
      </c>
      <c r="CC20" s="720">
        <f>HR!CL75</f>
        <v>4</v>
      </c>
      <c r="CD20" s="720">
        <f>HR!CM75</f>
        <v>4</v>
      </c>
      <c r="CE20" s="720">
        <f>HR!CN75</f>
        <v>4</v>
      </c>
      <c r="CF20" s="720">
        <f>HR!CO75</f>
        <v>4</v>
      </c>
      <c r="CG20" s="720">
        <f>HR!CP75</f>
        <v>4</v>
      </c>
      <c r="CH20" s="269">
        <f>HR!CQ75</f>
        <v>4</v>
      </c>
    </row>
    <row r="21" spans="1:86" s="79" customFormat="1" ht="19">
      <c r="A21" s="78"/>
      <c r="B21" s="275" t="s">
        <v>147</v>
      </c>
      <c r="C21" s="477">
        <f>HR!F41</f>
        <v>136978.33333333337</v>
      </c>
      <c r="D21" s="477">
        <f>HR!G41</f>
        <v>136978.33333333337</v>
      </c>
      <c r="E21" s="477">
        <f>HR!H41</f>
        <v>136978.33333333337</v>
      </c>
      <c r="F21" s="477">
        <f>HR!I41</f>
        <v>136978.33333333337</v>
      </c>
      <c r="G21" s="477">
        <f>HR!J41</f>
        <v>136978.33333333337</v>
      </c>
      <c r="H21" s="477">
        <f>HR!K41</f>
        <v>136978.33333333337</v>
      </c>
      <c r="I21" s="477">
        <f>HR!L41</f>
        <v>136978.33333333337</v>
      </c>
      <c r="J21" s="477">
        <f>HR!M41</f>
        <v>136978.33333333337</v>
      </c>
      <c r="K21" s="477">
        <f>HR!N41</f>
        <v>136978.33333333337</v>
      </c>
      <c r="L21" s="477">
        <f>HR!O41</f>
        <v>136978.33333333337</v>
      </c>
      <c r="M21" s="477">
        <f>HR!P41</f>
        <v>136978.33333333337</v>
      </c>
      <c r="N21" s="478">
        <f>HR!Q41</f>
        <v>136978.33333333337</v>
      </c>
      <c r="O21" s="477">
        <f>HR!S41</f>
        <v>136978.33333333337</v>
      </c>
      <c r="P21" s="477">
        <f>HR!T41</f>
        <v>136978.33333333337</v>
      </c>
      <c r="Q21" s="477">
        <f>HR!U41</f>
        <v>136978.33333333337</v>
      </c>
      <c r="R21" s="477">
        <f>HR!V41</f>
        <v>136978.33333333337</v>
      </c>
      <c r="S21" s="477">
        <f>HR!W41</f>
        <v>136978.33333333337</v>
      </c>
      <c r="T21" s="477">
        <f>HR!X41</f>
        <v>136978.33333333337</v>
      </c>
      <c r="U21" s="477">
        <f>HR!Y41</f>
        <v>136978.33333333337</v>
      </c>
      <c r="V21" s="477">
        <f>HR!Z41</f>
        <v>136978.33333333337</v>
      </c>
      <c r="W21" s="477">
        <f>HR!AA41</f>
        <v>136978.33333333337</v>
      </c>
      <c r="X21" s="477">
        <f>HR!AB41</f>
        <v>136978.33333333337</v>
      </c>
      <c r="Y21" s="477">
        <f>HR!AC41</f>
        <v>136978.33333333337</v>
      </c>
      <c r="Z21" s="478">
        <f>HR!AD41</f>
        <v>136978.33333333337</v>
      </c>
      <c r="AA21" s="489">
        <f>HR!AF41</f>
        <v>136978.33333333337</v>
      </c>
      <c r="AB21" s="489">
        <f>HR!AG41</f>
        <v>136978.33333333337</v>
      </c>
      <c r="AC21" s="489">
        <f>HR!AH41</f>
        <v>136978.33333333337</v>
      </c>
      <c r="AD21" s="489">
        <f>HR!AI41</f>
        <v>136978.33333333337</v>
      </c>
      <c r="AE21" s="489">
        <f>HR!AJ41</f>
        <v>136978.33333333337</v>
      </c>
      <c r="AF21" s="489">
        <f>HR!AK41</f>
        <v>136978.33333333337</v>
      </c>
      <c r="AG21" s="489">
        <f>HR!AL41</f>
        <v>136978.33333333337</v>
      </c>
      <c r="AH21" s="489">
        <f>HR!AM41</f>
        <v>136978.33333333337</v>
      </c>
      <c r="AI21" s="489">
        <f>HR!AN41</f>
        <v>136978.33333333337</v>
      </c>
      <c r="AJ21" s="489">
        <f>HR!AO41</f>
        <v>136978.33333333337</v>
      </c>
      <c r="AK21" s="489">
        <f>HR!AP41</f>
        <v>136978.33333333337</v>
      </c>
      <c r="AL21" s="478">
        <f>HR!AQ41</f>
        <v>136978.33333333337</v>
      </c>
      <c r="AM21" s="489">
        <f>HR!AS41</f>
        <v>136978.33333333337</v>
      </c>
      <c r="AN21" s="489">
        <f>HR!AT41</f>
        <v>136978.33333333337</v>
      </c>
      <c r="AO21" s="489">
        <f>HR!AU41</f>
        <v>136978.33333333337</v>
      </c>
      <c r="AP21" s="489">
        <f>HR!AV41</f>
        <v>136978.33333333337</v>
      </c>
      <c r="AQ21" s="489">
        <f>HR!AW41</f>
        <v>136978.33333333337</v>
      </c>
      <c r="AR21" s="489">
        <f>HR!AX41</f>
        <v>136978.33333333337</v>
      </c>
      <c r="AS21" s="489">
        <f>HR!AY41</f>
        <v>136978.33333333337</v>
      </c>
      <c r="AT21" s="489">
        <f>HR!AZ41</f>
        <v>136978.33333333337</v>
      </c>
      <c r="AU21" s="489">
        <f>HR!BA41</f>
        <v>136978.33333333337</v>
      </c>
      <c r="AV21" s="489">
        <f>HR!BB41</f>
        <v>136978.33333333337</v>
      </c>
      <c r="AW21" s="489">
        <f>HR!BC41</f>
        <v>136978.33333333337</v>
      </c>
      <c r="AX21" s="478">
        <f>HR!BD41</f>
        <v>136978.33333333337</v>
      </c>
      <c r="AY21" s="489">
        <f>HR!BF41</f>
        <v>136978.33333333337</v>
      </c>
      <c r="AZ21" s="489">
        <f>HR!BG41</f>
        <v>136978.33333333337</v>
      </c>
      <c r="BA21" s="489">
        <f>HR!BH41</f>
        <v>136978.33333333337</v>
      </c>
      <c r="BB21" s="489">
        <f>HR!BI41</f>
        <v>136978.33333333337</v>
      </c>
      <c r="BC21" s="489">
        <f>HR!BJ41</f>
        <v>136978.33333333337</v>
      </c>
      <c r="BD21" s="489">
        <f>HR!BK41</f>
        <v>136978.33333333337</v>
      </c>
      <c r="BE21" s="489">
        <f>HR!BL41</f>
        <v>136978.33333333337</v>
      </c>
      <c r="BF21" s="489">
        <f>HR!BM41</f>
        <v>136978.33333333337</v>
      </c>
      <c r="BG21" s="489">
        <f>HR!BN41</f>
        <v>136978.33333333337</v>
      </c>
      <c r="BH21" s="489">
        <f>HR!BO41</f>
        <v>136978.33333333337</v>
      </c>
      <c r="BI21" s="489">
        <f>HR!BP41</f>
        <v>136978.33333333337</v>
      </c>
      <c r="BJ21" s="478">
        <f>HR!BQ41</f>
        <v>136978.33333333337</v>
      </c>
      <c r="BK21" s="489">
        <f>HR!BS41</f>
        <v>136978.33333333337</v>
      </c>
      <c r="BL21" s="489">
        <f>HR!BT41</f>
        <v>136978.33333333337</v>
      </c>
      <c r="BM21" s="489">
        <f>HR!BU41</f>
        <v>136978.33333333337</v>
      </c>
      <c r="BN21" s="489">
        <f>HR!BV41</f>
        <v>136978.33333333337</v>
      </c>
      <c r="BO21" s="489">
        <f>HR!BW41</f>
        <v>136978.33333333337</v>
      </c>
      <c r="BP21" s="489">
        <f>HR!BX41</f>
        <v>136978.33333333337</v>
      </c>
      <c r="BQ21" s="489">
        <f>HR!BY41</f>
        <v>136978.33333333337</v>
      </c>
      <c r="BR21" s="489">
        <f>HR!BZ41</f>
        <v>136978.33333333337</v>
      </c>
      <c r="BS21" s="489">
        <f>HR!CA41</f>
        <v>136978.33333333337</v>
      </c>
      <c r="BT21" s="489">
        <f>HR!CB41</f>
        <v>136978.33333333337</v>
      </c>
      <c r="BU21" s="489">
        <f>HR!CC41</f>
        <v>136978.33333333337</v>
      </c>
      <c r="BV21" s="478">
        <f>HR!CD41</f>
        <v>136978.33333333337</v>
      </c>
      <c r="BW21" s="489">
        <f>HR!CF41</f>
        <v>136978.33333333337</v>
      </c>
      <c r="BX21" s="489">
        <f>HR!CG41</f>
        <v>136978.33333333337</v>
      </c>
      <c r="BY21" s="489">
        <f>HR!CH41</f>
        <v>136978.33333333337</v>
      </c>
      <c r="BZ21" s="489">
        <f>HR!CI41</f>
        <v>136978.33333333337</v>
      </c>
      <c r="CA21" s="489">
        <f>HR!CJ41</f>
        <v>136978.33333333337</v>
      </c>
      <c r="CB21" s="489">
        <f>HR!CK41</f>
        <v>136978.33333333337</v>
      </c>
      <c r="CC21" s="489">
        <f>HR!CL41</f>
        <v>136978.33333333337</v>
      </c>
      <c r="CD21" s="489">
        <f>HR!CM41</f>
        <v>136978.33333333337</v>
      </c>
      <c r="CE21" s="489">
        <f>HR!CN41</f>
        <v>136978.33333333337</v>
      </c>
      <c r="CF21" s="489">
        <f>HR!CO41</f>
        <v>136978.33333333337</v>
      </c>
      <c r="CG21" s="489">
        <f>HR!CP41</f>
        <v>136978.33333333337</v>
      </c>
      <c r="CH21" s="478">
        <f>HR!CQ41</f>
        <v>136978.33333333337</v>
      </c>
    </row>
    <row r="22" spans="1:86" s="79" customFormat="1" ht="19">
      <c r="A22" s="78"/>
      <c r="B22" s="276" t="s">
        <v>148</v>
      </c>
      <c r="C22" s="479">
        <f>HR!F56</f>
        <v>49166.666666666672</v>
      </c>
      <c r="D22" s="479">
        <f>HR!G56</f>
        <v>49166.666666666672</v>
      </c>
      <c r="E22" s="479">
        <f>HR!H56</f>
        <v>49166.666666666672</v>
      </c>
      <c r="F22" s="479">
        <f>HR!I56</f>
        <v>49166.666666666672</v>
      </c>
      <c r="G22" s="479">
        <f>HR!J56</f>
        <v>49166.666666666672</v>
      </c>
      <c r="H22" s="479">
        <f>HR!K56</f>
        <v>49166.666666666672</v>
      </c>
      <c r="I22" s="479">
        <f>HR!L56</f>
        <v>49166.666666666672</v>
      </c>
      <c r="J22" s="479">
        <f>HR!M56</f>
        <v>49166.666666666672</v>
      </c>
      <c r="K22" s="479">
        <f>HR!N56</f>
        <v>49166.666666666672</v>
      </c>
      <c r="L22" s="479">
        <f>HR!O56</f>
        <v>49166.666666666672</v>
      </c>
      <c r="M22" s="479">
        <f>HR!P56</f>
        <v>49166.666666666672</v>
      </c>
      <c r="N22" s="480">
        <f>HR!Q56</f>
        <v>49166.666666666672</v>
      </c>
      <c r="O22" s="479">
        <f>HR!S56</f>
        <v>49166.666666666672</v>
      </c>
      <c r="P22" s="479">
        <f>HR!T56</f>
        <v>49166.666666666672</v>
      </c>
      <c r="Q22" s="479">
        <f>HR!U56</f>
        <v>49166.666666666672</v>
      </c>
      <c r="R22" s="479">
        <f>HR!V56</f>
        <v>49166.666666666672</v>
      </c>
      <c r="S22" s="479">
        <f>HR!W56</f>
        <v>49166.666666666672</v>
      </c>
      <c r="T22" s="479">
        <f>HR!X56</f>
        <v>49166.666666666672</v>
      </c>
      <c r="U22" s="479">
        <f>HR!Y56</f>
        <v>49166.666666666672</v>
      </c>
      <c r="V22" s="479">
        <f>HR!Z56</f>
        <v>49166.666666666672</v>
      </c>
      <c r="W22" s="479">
        <f>HR!AA56</f>
        <v>49166.666666666672</v>
      </c>
      <c r="X22" s="479">
        <f>HR!AB56</f>
        <v>49166.666666666672</v>
      </c>
      <c r="Y22" s="479">
        <f>HR!AC56</f>
        <v>49166.666666666672</v>
      </c>
      <c r="Z22" s="480">
        <f>HR!AD56</f>
        <v>49166.666666666672</v>
      </c>
      <c r="AA22" s="490">
        <f ca="1">HR!AF56</f>
        <v>49371.026666666658</v>
      </c>
      <c r="AB22" s="490">
        <f ca="1">HR!AG56</f>
        <v>49452.146666666667</v>
      </c>
      <c r="AC22" s="490">
        <f ca="1">HR!AH56</f>
        <v>49452.146666666667</v>
      </c>
      <c r="AD22" s="490">
        <f ca="1">HR!AI56</f>
        <v>49452.146666666667</v>
      </c>
      <c r="AE22" s="490">
        <f ca="1">HR!AJ56</f>
        <v>49533.266666666663</v>
      </c>
      <c r="AF22" s="490">
        <f ca="1">HR!AK56</f>
        <v>49656.506666666653</v>
      </c>
      <c r="AG22" s="490">
        <f ca="1">HR!AL56</f>
        <v>49656.506666666653</v>
      </c>
      <c r="AH22" s="490">
        <f ca="1">HR!AM56</f>
        <v>49737.626666666671</v>
      </c>
      <c r="AI22" s="490">
        <f ca="1">HR!AN56</f>
        <v>49860.866666666676</v>
      </c>
      <c r="AJ22" s="490">
        <f ca="1">HR!AO56</f>
        <v>49941.986666666671</v>
      </c>
      <c r="AK22" s="490">
        <f ca="1">HR!AP56</f>
        <v>50065.226666666669</v>
      </c>
      <c r="AL22" s="480">
        <f ca="1">HR!AQ56</f>
        <v>50146.346666666665</v>
      </c>
      <c r="AM22" s="490">
        <f ca="1">HR!AS56</f>
        <v>50269.586666666655</v>
      </c>
      <c r="AN22" s="490">
        <f ca="1">HR!AT56</f>
        <v>50350.706666666665</v>
      </c>
      <c r="AO22" s="490">
        <f ca="1">HR!AU56</f>
        <v>50555.066666666673</v>
      </c>
      <c r="AP22" s="490">
        <f ca="1">HR!AV56</f>
        <v>50759.426666666674</v>
      </c>
      <c r="AQ22" s="490">
        <f ca="1">HR!AW56</f>
        <v>50963.786666666667</v>
      </c>
      <c r="AR22" s="490">
        <f ca="1">HR!AX56</f>
        <v>51168.146666666667</v>
      </c>
      <c r="AS22" s="490">
        <f ca="1">HR!AY56</f>
        <v>51372.506666666675</v>
      </c>
      <c r="AT22" s="490">
        <f ca="1">HR!AZ56</f>
        <v>51576.866666666676</v>
      </c>
      <c r="AU22" s="490">
        <f ca="1">HR!BA56</f>
        <v>51781.226666666662</v>
      </c>
      <c r="AV22" s="490">
        <f ca="1">HR!BB56</f>
        <v>51985.586666666655</v>
      </c>
      <c r="AW22" s="490">
        <f ca="1">HR!BC56</f>
        <v>52189.94666666667</v>
      </c>
      <c r="AX22" s="480">
        <f ca="1">HR!BD56</f>
        <v>52394.306666666678</v>
      </c>
      <c r="AY22" s="490">
        <f ca="1">HR!BF56</f>
        <v>52598.666666666672</v>
      </c>
      <c r="AZ22" s="490">
        <f ca="1">HR!BG56</f>
        <v>52803.026666666658</v>
      </c>
      <c r="BA22" s="490">
        <f ca="1">HR!BH56</f>
        <v>53007.386666666658</v>
      </c>
      <c r="BB22" s="490">
        <f ca="1">HR!BI56</f>
        <v>53169.626666666671</v>
      </c>
      <c r="BC22" s="490">
        <f ca="1">HR!BJ56</f>
        <v>53292.866666666676</v>
      </c>
      <c r="BD22" s="490">
        <f ca="1">HR!BK56</f>
        <v>53373.986666666671</v>
      </c>
      <c r="BE22" s="490">
        <f ca="1">HR!BL56</f>
        <v>53659.46666666666</v>
      </c>
      <c r="BF22" s="490">
        <f ca="1">HR!BM56</f>
        <v>53863.826666666675</v>
      </c>
      <c r="BG22" s="490">
        <f ca="1">HR!BN56</f>
        <v>54149.306666666678</v>
      </c>
      <c r="BH22" s="490">
        <f ca="1">HR!BO56</f>
        <v>54515.906666666662</v>
      </c>
      <c r="BI22" s="490">
        <f ca="1">HR!BP56</f>
        <v>54924.626666666671</v>
      </c>
      <c r="BJ22" s="480">
        <f ca="1">HR!BQ56</f>
        <v>55291.226666666662</v>
      </c>
      <c r="BK22" s="490">
        <f ca="1">HR!BS56</f>
        <v>55781.066666666673</v>
      </c>
      <c r="BL22" s="490">
        <f ca="1">HR!BT56</f>
        <v>56394.14666666666</v>
      </c>
      <c r="BM22" s="490">
        <f ca="1">HR!BU56</f>
        <v>57088.346666666665</v>
      </c>
      <c r="BN22" s="490">
        <f ca="1">HR!BV56</f>
        <v>57659.306666666678</v>
      </c>
      <c r="BO22" s="490">
        <f ca="1">HR!BW56</f>
        <v>58230.266666666663</v>
      </c>
      <c r="BP22" s="490">
        <f ca="1">HR!BX56</f>
        <v>58924.46666666666</v>
      </c>
      <c r="BQ22" s="490">
        <f ca="1">HR!BY56</f>
        <v>59699.786666666667</v>
      </c>
      <c r="BR22" s="490">
        <f ca="1">HR!BZ56</f>
        <v>60679.46666666666</v>
      </c>
      <c r="BS22" s="490">
        <f ca="1">HR!CA56</f>
        <v>61782.386666666658</v>
      </c>
      <c r="BT22" s="490">
        <f ca="1">HR!CB56</f>
        <v>62843.186666666683</v>
      </c>
      <c r="BU22" s="490">
        <f ca="1">HR!CC56</f>
        <v>64027.226666666669</v>
      </c>
      <c r="BV22" s="480">
        <f ca="1">HR!CD56</f>
        <v>65292.386666666658</v>
      </c>
      <c r="BW22" s="490">
        <f ca="1">HR!CF56</f>
        <v>66638.666666666672</v>
      </c>
      <c r="BX22" s="490">
        <f ca="1">HR!CG56</f>
        <v>68108.186666666676</v>
      </c>
      <c r="BY22" s="490">
        <f ca="1">HR!CH56</f>
        <v>69782.06666666668</v>
      </c>
      <c r="BZ22" s="490">
        <f ca="1">HR!CI56</f>
        <v>71537.06666666668</v>
      </c>
      <c r="CA22" s="490">
        <f ca="1">HR!CJ56</f>
        <v>73496.426666666666</v>
      </c>
      <c r="CB22" s="490">
        <f ca="1">HR!CK56</f>
        <v>75536.906666666662</v>
      </c>
      <c r="CC22" s="490">
        <f ca="1">HR!CL56</f>
        <v>77904.986666666693</v>
      </c>
      <c r="CD22" s="490">
        <f ca="1">HR!CM56</f>
        <v>80435.306666666685</v>
      </c>
      <c r="CE22" s="490">
        <f ca="1">HR!CN56</f>
        <v>83293.226666666684</v>
      </c>
      <c r="CF22" s="490">
        <f ca="1">HR!CO56</f>
        <v>86394.506666666653</v>
      </c>
      <c r="CG22" s="490">
        <f ca="1">HR!CP56</f>
        <v>89823.386666666658</v>
      </c>
      <c r="CH22" s="480">
        <f ca="1">HR!CQ56</f>
        <v>93537.746666666702</v>
      </c>
    </row>
    <row r="23" spans="1:86" s="79" customFormat="1" ht="19">
      <c r="A23" s="78"/>
      <c r="B23" s="276" t="s">
        <v>149</v>
      </c>
      <c r="C23" s="479">
        <f>HR!F66</f>
        <v>9833.3333333333321</v>
      </c>
      <c r="D23" s="479">
        <f>HR!G66</f>
        <v>9833.3333333333321</v>
      </c>
      <c r="E23" s="479">
        <f>HR!H66</f>
        <v>9833.3333333333321</v>
      </c>
      <c r="F23" s="479">
        <f>HR!I66</f>
        <v>9833.3333333333321</v>
      </c>
      <c r="G23" s="479">
        <f>HR!J66</f>
        <v>9833.3333333333321</v>
      </c>
      <c r="H23" s="479">
        <f>HR!K66</f>
        <v>9833.3333333333321</v>
      </c>
      <c r="I23" s="479">
        <f>HR!L66</f>
        <v>9833.3333333333321</v>
      </c>
      <c r="J23" s="479">
        <f>HR!M66</f>
        <v>9833.3333333333321</v>
      </c>
      <c r="K23" s="479">
        <f>HR!N66</f>
        <v>9833.3333333333321</v>
      </c>
      <c r="L23" s="479">
        <f>HR!O66</f>
        <v>9833.3333333333321</v>
      </c>
      <c r="M23" s="479">
        <f>HR!P66</f>
        <v>9833.3333333333321</v>
      </c>
      <c r="N23" s="480">
        <f>HR!Q66</f>
        <v>9833.3333333333321</v>
      </c>
      <c r="O23" s="479">
        <f>HR!S66</f>
        <v>9833.3333333333321</v>
      </c>
      <c r="P23" s="479">
        <f>HR!T66</f>
        <v>9833.3333333333321</v>
      </c>
      <c r="Q23" s="479">
        <f>HR!U66</f>
        <v>9833.3333333333321</v>
      </c>
      <c r="R23" s="479">
        <f>HR!V66</f>
        <v>9833.3333333333321</v>
      </c>
      <c r="S23" s="479">
        <f>HR!W66</f>
        <v>9833.3333333333321</v>
      </c>
      <c r="T23" s="479">
        <f>HR!X66</f>
        <v>9833.3333333333321</v>
      </c>
      <c r="U23" s="479">
        <f>HR!Y66</f>
        <v>9833.3333333333321</v>
      </c>
      <c r="V23" s="479">
        <f>HR!Z66</f>
        <v>9833.3333333333321</v>
      </c>
      <c r="W23" s="479">
        <f>HR!AA66</f>
        <v>9833.3333333333321</v>
      </c>
      <c r="X23" s="479">
        <f>HR!AB66</f>
        <v>9833.3333333333321</v>
      </c>
      <c r="Y23" s="479">
        <f>HR!AC66</f>
        <v>9833.3333333333321</v>
      </c>
      <c r="Z23" s="480">
        <f>HR!AD66</f>
        <v>9833.3333333333321</v>
      </c>
      <c r="AA23" s="490">
        <f ca="1">HR!AF66</f>
        <v>9833.3333333333321</v>
      </c>
      <c r="AB23" s="490">
        <f ca="1">HR!AG66</f>
        <v>9833.3333333333321</v>
      </c>
      <c r="AC23" s="490">
        <f ca="1">HR!AH66</f>
        <v>9833.3333333333321</v>
      </c>
      <c r="AD23" s="490">
        <f ca="1">HR!AI66</f>
        <v>9833.3333333333321</v>
      </c>
      <c r="AE23" s="490">
        <f ca="1">HR!AJ66</f>
        <v>9833.3333333333321</v>
      </c>
      <c r="AF23" s="490">
        <f ca="1">HR!AK66</f>
        <v>9833.3333333333321</v>
      </c>
      <c r="AG23" s="490">
        <f ca="1">HR!AL66</f>
        <v>9833.3333333333321</v>
      </c>
      <c r="AH23" s="490">
        <f ca="1">HR!AM66</f>
        <v>9833.3333333333321</v>
      </c>
      <c r="AI23" s="490">
        <f ca="1">HR!AN66</f>
        <v>9833.3333333333321</v>
      </c>
      <c r="AJ23" s="490">
        <f ca="1">HR!AO66</f>
        <v>9833.3333333333321</v>
      </c>
      <c r="AK23" s="490">
        <f ca="1">HR!AP66</f>
        <v>9833.3333333333321</v>
      </c>
      <c r="AL23" s="480">
        <f ca="1">HR!AQ66</f>
        <v>9833.3333333333321</v>
      </c>
      <c r="AM23" s="490">
        <f ca="1">HR!AS66</f>
        <v>9833.3333333333321</v>
      </c>
      <c r="AN23" s="490">
        <f ca="1">HR!AT66</f>
        <v>9833.3333333333321</v>
      </c>
      <c r="AO23" s="490">
        <f ca="1">HR!AU66</f>
        <v>9833.3333333333321</v>
      </c>
      <c r="AP23" s="490">
        <f ca="1">HR!AV66</f>
        <v>9833.3333333333321</v>
      </c>
      <c r="AQ23" s="490">
        <f ca="1">HR!AW66</f>
        <v>9833.3333333333321</v>
      </c>
      <c r="AR23" s="490">
        <f ca="1">HR!AX66</f>
        <v>9833.3333333333321</v>
      </c>
      <c r="AS23" s="490">
        <f ca="1">HR!AY66</f>
        <v>9833.3333333333321</v>
      </c>
      <c r="AT23" s="490">
        <f ca="1">HR!AZ66</f>
        <v>9833.3333333333321</v>
      </c>
      <c r="AU23" s="490">
        <f ca="1">HR!BA66</f>
        <v>9833.3333333333321</v>
      </c>
      <c r="AV23" s="490">
        <f ca="1">HR!BB66</f>
        <v>9833.3333333333321</v>
      </c>
      <c r="AW23" s="490">
        <f ca="1">HR!BC66</f>
        <v>9833.3333333333321</v>
      </c>
      <c r="AX23" s="480">
        <f ca="1">HR!BD66</f>
        <v>9833.3333333333321</v>
      </c>
      <c r="AY23" s="490">
        <f ca="1">HR!BF66</f>
        <v>9833.3333333333321</v>
      </c>
      <c r="AZ23" s="490">
        <f ca="1">HR!BG66</f>
        <v>9833.3333333333321</v>
      </c>
      <c r="BA23" s="490">
        <f ca="1">HR!BH66</f>
        <v>9833.3333333333321</v>
      </c>
      <c r="BB23" s="490">
        <f ca="1">HR!BI66</f>
        <v>9833.3333333333321</v>
      </c>
      <c r="BC23" s="490">
        <f ca="1">HR!BJ66</f>
        <v>9833.3333333333321</v>
      </c>
      <c r="BD23" s="490">
        <f ca="1">HR!BK66</f>
        <v>9833.3333333333321</v>
      </c>
      <c r="BE23" s="490">
        <f ca="1">HR!BL66</f>
        <v>9833.3333333333321</v>
      </c>
      <c r="BF23" s="490">
        <f ca="1">HR!BM66</f>
        <v>9833.3333333333321</v>
      </c>
      <c r="BG23" s="490">
        <f ca="1">HR!BN66</f>
        <v>9833.3333333333321</v>
      </c>
      <c r="BH23" s="490">
        <f ca="1">HR!BO66</f>
        <v>9833.3333333333321</v>
      </c>
      <c r="BI23" s="490">
        <f ca="1">HR!BP66</f>
        <v>9833.3333333333321</v>
      </c>
      <c r="BJ23" s="480">
        <f ca="1">HR!BQ66</f>
        <v>9833.3333333333321</v>
      </c>
      <c r="BK23" s="490">
        <f ca="1">HR!BS66</f>
        <v>9833.3333333333321</v>
      </c>
      <c r="BL23" s="490">
        <f ca="1">HR!BT66</f>
        <v>9833.3333333333321</v>
      </c>
      <c r="BM23" s="490">
        <f ca="1">HR!BU66</f>
        <v>9833.3333333333321</v>
      </c>
      <c r="BN23" s="490">
        <f ca="1">HR!BV66</f>
        <v>9833.3333333333321</v>
      </c>
      <c r="BO23" s="490">
        <f ca="1">HR!BW66</f>
        <v>9833.3333333333321</v>
      </c>
      <c r="BP23" s="490">
        <f ca="1">HR!BX66</f>
        <v>9833.3333333333321</v>
      </c>
      <c r="BQ23" s="490">
        <f ca="1">HR!BY66</f>
        <v>9833.3333333333321</v>
      </c>
      <c r="BR23" s="490">
        <f ca="1">HR!BZ66</f>
        <v>9833.3333333333321</v>
      </c>
      <c r="BS23" s="490">
        <f ca="1">HR!CA66</f>
        <v>9833.3333333333321</v>
      </c>
      <c r="BT23" s="490">
        <f ca="1">HR!CB66</f>
        <v>9833.3333333333321</v>
      </c>
      <c r="BU23" s="490">
        <f ca="1">HR!CC66</f>
        <v>9833.3333333333321</v>
      </c>
      <c r="BV23" s="480">
        <f ca="1">HR!CD66</f>
        <v>9833.3333333333321</v>
      </c>
      <c r="BW23" s="490">
        <f ca="1">HR!CF66</f>
        <v>9833.3333333333321</v>
      </c>
      <c r="BX23" s="490">
        <f ca="1">HR!CG66</f>
        <v>9833.3333333333321</v>
      </c>
      <c r="BY23" s="490">
        <f ca="1">HR!CH66</f>
        <v>9833.3333333333321</v>
      </c>
      <c r="BZ23" s="490">
        <f ca="1">HR!CI66</f>
        <v>9833.3333333333321</v>
      </c>
      <c r="CA23" s="490">
        <f>HR!CJ66</f>
        <v>9833.3333333333321</v>
      </c>
      <c r="CB23" s="490">
        <f>HR!CK66</f>
        <v>9833.3333333333321</v>
      </c>
      <c r="CC23" s="490">
        <f>HR!CL66</f>
        <v>9833.3333333333321</v>
      </c>
      <c r="CD23" s="490">
        <f>HR!CM66</f>
        <v>9833.3333333333321</v>
      </c>
      <c r="CE23" s="490">
        <f>HR!CN66</f>
        <v>9833.3333333333321</v>
      </c>
      <c r="CF23" s="490">
        <f>HR!CO66</f>
        <v>9833.3333333333321</v>
      </c>
      <c r="CG23" s="490">
        <f>HR!CP66</f>
        <v>9833.3333333333321</v>
      </c>
      <c r="CH23" s="480">
        <f>HR!CQ66</f>
        <v>9833.3333333333321</v>
      </c>
    </row>
    <row r="24" spans="1:86" s="79" customFormat="1" ht="20" thickBot="1">
      <c r="A24" s="78"/>
      <c r="B24" s="277" t="s">
        <v>150</v>
      </c>
      <c r="C24" s="487">
        <f>HR!F74</f>
        <v>21633.333333333332</v>
      </c>
      <c r="D24" s="487">
        <f>HR!G74</f>
        <v>21633.333333333332</v>
      </c>
      <c r="E24" s="487">
        <f>HR!H74</f>
        <v>21633.333333333332</v>
      </c>
      <c r="F24" s="487">
        <f>HR!I74</f>
        <v>21633.333333333332</v>
      </c>
      <c r="G24" s="487">
        <f>HR!J74</f>
        <v>21633.333333333332</v>
      </c>
      <c r="H24" s="487">
        <f>HR!K74</f>
        <v>21633.333333333332</v>
      </c>
      <c r="I24" s="487">
        <f>HR!L74</f>
        <v>21633.333333333332</v>
      </c>
      <c r="J24" s="487">
        <f>HR!M74</f>
        <v>21633.333333333332</v>
      </c>
      <c r="K24" s="487">
        <f>HR!N74</f>
        <v>21633.333333333332</v>
      </c>
      <c r="L24" s="487">
        <f>HR!O74</f>
        <v>21633.333333333332</v>
      </c>
      <c r="M24" s="487">
        <f>HR!P74</f>
        <v>21633.333333333332</v>
      </c>
      <c r="N24" s="488">
        <f>HR!Q74</f>
        <v>21633.333333333332</v>
      </c>
      <c r="O24" s="487">
        <f>HR!S74</f>
        <v>21633.333333333332</v>
      </c>
      <c r="P24" s="487">
        <f>HR!T74</f>
        <v>21633.333333333332</v>
      </c>
      <c r="Q24" s="487">
        <f>HR!U74</f>
        <v>21633.333333333332</v>
      </c>
      <c r="R24" s="487">
        <f>HR!V74</f>
        <v>21633.333333333332</v>
      </c>
      <c r="S24" s="487">
        <f>HR!W74</f>
        <v>21633.333333333332</v>
      </c>
      <c r="T24" s="487">
        <f>HR!X74</f>
        <v>21633.333333333332</v>
      </c>
      <c r="U24" s="487">
        <f>HR!Y74</f>
        <v>21633.333333333332</v>
      </c>
      <c r="V24" s="487">
        <f>HR!Z74</f>
        <v>21633.333333333332</v>
      </c>
      <c r="W24" s="487">
        <f>HR!AA74</f>
        <v>21633.333333333332</v>
      </c>
      <c r="X24" s="487">
        <f>HR!AB74</f>
        <v>21633.333333333332</v>
      </c>
      <c r="Y24" s="487">
        <f>HR!AC74</f>
        <v>21633.333333333332</v>
      </c>
      <c r="Z24" s="488">
        <f>HR!AD74</f>
        <v>21633.333333333332</v>
      </c>
      <c r="AA24" s="491">
        <f>HR!AF74</f>
        <v>21633.333333333332</v>
      </c>
      <c r="AB24" s="491">
        <f>HR!AG74</f>
        <v>21633.333333333332</v>
      </c>
      <c r="AC24" s="491">
        <f>HR!AH74</f>
        <v>21633.333333333332</v>
      </c>
      <c r="AD24" s="491">
        <f>HR!AI74</f>
        <v>21633.333333333332</v>
      </c>
      <c r="AE24" s="491">
        <f>HR!AJ74</f>
        <v>21633.333333333332</v>
      </c>
      <c r="AF24" s="491">
        <f>HR!AK74</f>
        <v>21633.333333333332</v>
      </c>
      <c r="AG24" s="491">
        <f>HR!AL74</f>
        <v>21633.333333333332</v>
      </c>
      <c r="AH24" s="491">
        <f>HR!AM74</f>
        <v>21633.333333333332</v>
      </c>
      <c r="AI24" s="491">
        <f>HR!AN74</f>
        <v>21633.333333333332</v>
      </c>
      <c r="AJ24" s="491">
        <f>HR!AO74</f>
        <v>21633.333333333332</v>
      </c>
      <c r="AK24" s="491">
        <f>HR!AP74</f>
        <v>21633.333333333332</v>
      </c>
      <c r="AL24" s="488">
        <f>HR!AQ74</f>
        <v>21633.333333333332</v>
      </c>
      <c r="AM24" s="491">
        <f>HR!AS74</f>
        <v>21633.333333333332</v>
      </c>
      <c r="AN24" s="491">
        <f>HR!AT74</f>
        <v>21633.333333333332</v>
      </c>
      <c r="AO24" s="491">
        <f>HR!AU74</f>
        <v>21633.333333333332</v>
      </c>
      <c r="AP24" s="491">
        <f>HR!AV74</f>
        <v>21633.333333333332</v>
      </c>
      <c r="AQ24" s="491">
        <f>HR!AW74</f>
        <v>21633.333333333332</v>
      </c>
      <c r="AR24" s="491">
        <f>HR!AX74</f>
        <v>21633.333333333332</v>
      </c>
      <c r="AS24" s="491">
        <f>HR!AY74</f>
        <v>21633.333333333332</v>
      </c>
      <c r="AT24" s="491">
        <f>HR!AZ74</f>
        <v>21633.333333333332</v>
      </c>
      <c r="AU24" s="491">
        <f>HR!BA74</f>
        <v>21633.333333333332</v>
      </c>
      <c r="AV24" s="491">
        <f>HR!BB74</f>
        <v>21633.333333333332</v>
      </c>
      <c r="AW24" s="491">
        <f>HR!BC74</f>
        <v>21633.333333333332</v>
      </c>
      <c r="AX24" s="488">
        <f>HR!BD74</f>
        <v>21633.333333333332</v>
      </c>
      <c r="AY24" s="491">
        <f>HR!BF74</f>
        <v>21633.333333333332</v>
      </c>
      <c r="AZ24" s="491">
        <f>HR!BG74</f>
        <v>21633.333333333332</v>
      </c>
      <c r="BA24" s="491">
        <f>HR!BH74</f>
        <v>21633.333333333332</v>
      </c>
      <c r="BB24" s="491">
        <f>HR!BI74</f>
        <v>21633.333333333332</v>
      </c>
      <c r="BC24" s="491">
        <f>HR!BJ74</f>
        <v>21633.333333333332</v>
      </c>
      <c r="BD24" s="491">
        <f>HR!BK74</f>
        <v>21633.333333333332</v>
      </c>
      <c r="BE24" s="491">
        <f>HR!BL74</f>
        <v>21633.333333333332</v>
      </c>
      <c r="BF24" s="491">
        <f>HR!BM74</f>
        <v>21633.333333333332</v>
      </c>
      <c r="BG24" s="491">
        <f>HR!BN74</f>
        <v>21633.333333333332</v>
      </c>
      <c r="BH24" s="491">
        <f>HR!BO74</f>
        <v>21633.333333333332</v>
      </c>
      <c r="BI24" s="491">
        <f>HR!BP74</f>
        <v>21633.333333333332</v>
      </c>
      <c r="BJ24" s="488">
        <f>HR!BQ74</f>
        <v>21633.333333333332</v>
      </c>
      <c r="BK24" s="491">
        <f>HR!BS74</f>
        <v>21633.333333333332</v>
      </c>
      <c r="BL24" s="491">
        <f>HR!BT74</f>
        <v>21633.333333333332</v>
      </c>
      <c r="BM24" s="491">
        <f>HR!BU74</f>
        <v>21633.333333333332</v>
      </c>
      <c r="BN24" s="491">
        <f>HR!BV74</f>
        <v>21633.333333333332</v>
      </c>
      <c r="BO24" s="491">
        <f>HR!BW74</f>
        <v>21633.333333333332</v>
      </c>
      <c r="BP24" s="491">
        <f>HR!BX74</f>
        <v>21633.333333333332</v>
      </c>
      <c r="BQ24" s="491">
        <f>HR!BY74</f>
        <v>21633.333333333332</v>
      </c>
      <c r="BR24" s="491">
        <f>HR!BZ74</f>
        <v>21633.333333333332</v>
      </c>
      <c r="BS24" s="491">
        <f>HR!CA74</f>
        <v>21633.333333333332</v>
      </c>
      <c r="BT24" s="491">
        <f>HR!CB74</f>
        <v>21633.333333333332</v>
      </c>
      <c r="BU24" s="491">
        <f>HR!CC74</f>
        <v>21633.333333333332</v>
      </c>
      <c r="BV24" s="488">
        <f>HR!CD74</f>
        <v>21633.333333333332</v>
      </c>
      <c r="BW24" s="491">
        <f>HR!CF74</f>
        <v>21633.333333333332</v>
      </c>
      <c r="BX24" s="491">
        <f>HR!CG74</f>
        <v>21633.333333333332</v>
      </c>
      <c r="BY24" s="491">
        <f>HR!CH74</f>
        <v>21633.333333333332</v>
      </c>
      <c r="BZ24" s="491">
        <f>HR!CI74</f>
        <v>21633.333333333332</v>
      </c>
      <c r="CA24" s="491">
        <f>HR!CJ74</f>
        <v>21633.333333333332</v>
      </c>
      <c r="CB24" s="491">
        <f>HR!CK74</f>
        <v>21633.333333333332</v>
      </c>
      <c r="CC24" s="491">
        <f>HR!CL74</f>
        <v>21633.333333333332</v>
      </c>
      <c r="CD24" s="491">
        <f>HR!CM74</f>
        <v>21633.333333333332</v>
      </c>
      <c r="CE24" s="491">
        <f>HR!CN74</f>
        <v>21633.333333333332</v>
      </c>
      <c r="CF24" s="491">
        <f>HR!CO74</f>
        <v>21633.333333333332</v>
      </c>
      <c r="CG24" s="491">
        <f>HR!CP74</f>
        <v>21633.333333333332</v>
      </c>
      <c r="CH24" s="488">
        <f>HR!CQ74</f>
        <v>21633.333333333332</v>
      </c>
    </row>
    <row r="25" spans="1:86" s="79" customFormat="1" ht="19">
      <c r="A25" s="78"/>
      <c r="B25" s="275" t="s">
        <v>287</v>
      </c>
      <c r="C25" s="485">
        <f>'Year 1'!E24</f>
        <v>227523.66666666674</v>
      </c>
      <c r="D25" s="485">
        <f>'Year 1'!F24</f>
        <v>227523.66666666674</v>
      </c>
      <c r="E25" s="485">
        <f>'Year 1'!G24</f>
        <v>227523.66666666674</v>
      </c>
      <c r="F25" s="485">
        <f>'Year 1'!H24</f>
        <v>227523.66666666674</v>
      </c>
      <c r="G25" s="485">
        <f>'Year 1'!I24</f>
        <v>227523.66666666674</v>
      </c>
      <c r="H25" s="485">
        <f>'Year 1'!J24</f>
        <v>227523.66666666674</v>
      </c>
      <c r="I25" s="485">
        <f>'Year 1'!K24</f>
        <v>227523.66666666674</v>
      </c>
      <c r="J25" s="485">
        <f>'Year 1'!L24</f>
        <v>227523.66666666674</v>
      </c>
      <c r="K25" s="485">
        <f>'Year 1'!M24</f>
        <v>227523.66666666674</v>
      </c>
      <c r="L25" s="485">
        <f>'Year 1'!N24</f>
        <v>227523.66666666674</v>
      </c>
      <c r="M25" s="485">
        <f>'Year 1'!O24</f>
        <v>227523.66666666674</v>
      </c>
      <c r="N25" s="486">
        <f>'Year 1'!P24</f>
        <v>227523.66666666674</v>
      </c>
      <c r="O25" s="485">
        <f>'Year 2'!E24</f>
        <v>227523.66666666674</v>
      </c>
      <c r="P25" s="485">
        <f>'Year 2'!F24</f>
        <v>227523.66666666674</v>
      </c>
      <c r="Q25" s="485">
        <f>'Year 2'!G24</f>
        <v>227523.66666666674</v>
      </c>
      <c r="R25" s="485">
        <f>'Year 2'!H24</f>
        <v>227523.66666666674</v>
      </c>
      <c r="S25" s="485">
        <f>'Year 2'!I24</f>
        <v>227523.66666666674</v>
      </c>
      <c r="T25" s="485">
        <f>'Year 2'!J24</f>
        <v>227523.66666666674</v>
      </c>
      <c r="U25" s="485">
        <f>'Year 2'!K24</f>
        <v>227523.66666666674</v>
      </c>
      <c r="V25" s="485">
        <f>'Year 2'!L24</f>
        <v>227523.66666666674</v>
      </c>
      <c r="W25" s="485">
        <f>'Year 2'!M24</f>
        <v>227523.66666666674</v>
      </c>
      <c r="X25" s="485">
        <f>'Year 2'!N24</f>
        <v>227523.66666666674</v>
      </c>
      <c r="Y25" s="485">
        <f>'Year 2'!O24</f>
        <v>227523.66666666674</v>
      </c>
      <c r="Z25" s="486">
        <f>'Year 2'!P24</f>
        <v>227523.66666666674</v>
      </c>
      <c r="AA25" s="719">
        <f ca="1">'Year 3'!E24</f>
        <v>227728.02666666673</v>
      </c>
      <c r="AB25" s="719">
        <f ca="1">'Year 3'!F24</f>
        <v>228909.14666666673</v>
      </c>
      <c r="AC25" s="719">
        <f ca="1">'Year 3'!G24</f>
        <v>228909.14666666673</v>
      </c>
      <c r="AD25" s="719">
        <f ca="1">'Year 3'!H24</f>
        <v>230009.14666666673</v>
      </c>
      <c r="AE25" s="719">
        <f ca="1">'Year 3'!I24</f>
        <v>230090.26666666672</v>
      </c>
      <c r="AF25" s="719">
        <f ca="1">'Year 3'!J24</f>
        <v>230213.50666666671</v>
      </c>
      <c r="AG25" s="719">
        <f ca="1">'Year 3'!K24</f>
        <v>230213.50666666671</v>
      </c>
      <c r="AH25" s="719">
        <f ca="1">'Year 3'!L24</f>
        <v>230294.62666666674</v>
      </c>
      <c r="AI25" s="719">
        <f ca="1">'Year 3'!M24</f>
        <v>230417.86666666673</v>
      </c>
      <c r="AJ25" s="719">
        <f ca="1">'Year 3'!N24</f>
        <v>230498.98666666672</v>
      </c>
      <c r="AK25" s="719">
        <f ca="1">'Year 3'!O24</f>
        <v>230622.22666666674</v>
      </c>
      <c r="AL25" s="486">
        <f ca="1">'Year 3'!P24</f>
        <v>230703.34666666674</v>
      </c>
      <c r="AM25" s="719">
        <f ca="1">'Year 4'!E24</f>
        <v>230826.58666666673</v>
      </c>
      <c r="AN25" s="719">
        <f ca="1">'Year 4'!F24</f>
        <v>230907.70666666672</v>
      </c>
      <c r="AO25" s="719">
        <f ca="1">'Year 4'!G24</f>
        <v>231112.06666666674</v>
      </c>
      <c r="AP25" s="719">
        <f ca="1">'Year 4'!H24</f>
        <v>231316.42666666672</v>
      </c>
      <c r="AQ25" s="719">
        <f ca="1">'Year 4'!I24</f>
        <v>231520.78666666674</v>
      </c>
      <c r="AR25" s="719">
        <f ca="1">'Year 4'!J24</f>
        <v>232825.14666666673</v>
      </c>
      <c r="AS25" s="719">
        <f ca="1">'Year 4'!K24</f>
        <v>233029.50666666674</v>
      </c>
      <c r="AT25" s="719">
        <f ca="1">'Year 4'!L24</f>
        <v>233233.86666666673</v>
      </c>
      <c r="AU25" s="719">
        <f ca="1">'Year 4'!M24</f>
        <v>233438.22666666671</v>
      </c>
      <c r="AV25" s="719">
        <f ca="1">'Year 4'!N24</f>
        <v>235842.58666666673</v>
      </c>
      <c r="AW25" s="719">
        <f ca="1">'Year 4'!O24</f>
        <v>233846.94666666671</v>
      </c>
      <c r="AX25" s="486">
        <f ca="1">'Year 4'!P24</f>
        <v>234051.30666666673</v>
      </c>
      <c r="AY25" s="719">
        <f ca="1">'Year 5'!E24</f>
        <v>234255.66666666674</v>
      </c>
      <c r="AZ25" s="719">
        <f ca="1">'Year 5'!F24</f>
        <v>234460.02666666673</v>
      </c>
      <c r="BA25" s="719">
        <f ca="1">'Year 5'!G24</f>
        <v>234664.38666666672</v>
      </c>
      <c r="BB25" s="719">
        <f ca="1">'Year 5'!H24</f>
        <v>234826.62666666674</v>
      </c>
      <c r="BC25" s="719">
        <f ca="1">'Year 5'!I24</f>
        <v>234949.86666666673</v>
      </c>
      <c r="BD25" s="719">
        <f ca="1">'Year 5'!J24</f>
        <v>235030.98666666672</v>
      </c>
      <c r="BE25" s="719">
        <f ca="1">'Year 5'!K24</f>
        <v>235316.46666666673</v>
      </c>
      <c r="BF25" s="719">
        <f ca="1">'Year 5'!L24</f>
        <v>235520.82666666672</v>
      </c>
      <c r="BG25" s="719">
        <f ca="1">'Year 5'!M24</f>
        <v>235806.30666666673</v>
      </c>
      <c r="BH25" s="719">
        <f ca="1">'Year 5'!N24</f>
        <v>236172.90666666673</v>
      </c>
      <c r="BI25" s="719">
        <f ca="1">'Year 5'!O24</f>
        <v>236581.62666666674</v>
      </c>
      <c r="BJ25" s="486">
        <f ca="1">'Year 5'!P24</f>
        <v>236948.22666666671</v>
      </c>
      <c r="BK25" s="719">
        <f ca="1">'Year 6'!E24</f>
        <v>238538.06666666674</v>
      </c>
      <c r="BL25" s="719">
        <f ca="1">'Year 6'!F24</f>
        <v>239151.14666666673</v>
      </c>
      <c r="BM25" s="719">
        <f ca="1">'Year 6'!G24</f>
        <v>239845.34666666674</v>
      </c>
      <c r="BN25" s="719">
        <f ca="1">'Year 6'!H24</f>
        <v>240416.30666666673</v>
      </c>
      <c r="BO25" s="719">
        <f ca="1">'Year 6'!I24</f>
        <v>240987.26666666672</v>
      </c>
      <c r="BP25" s="719">
        <f ca="1">'Year 6'!J24</f>
        <v>241681.46666666673</v>
      </c>
      <c r="BQ25" s="719">
        <f ca="1">'Year 6'!K24</f>
        <v>242456.78666666674</v>
      </c>
      <c r="BR25" s="719">
        <f ca="1">'Year 6'!L24</f>
        <v>243436.46666666673</v>
      </c>
      <c r="BS25" s="719">
        <f ca="1">'Year 6'!M24</f>
        <v>244539.38666666672</v>
      </c>
      <c r="BT25" s="719">
        <f ca="1">'Year 6'!N24</f>
        <v>245600.18666666673</v>
      </c>
      <c r="BU25" s="719">
        <f ca="1">'Year 6'!O24</f>
        <v>246784.22666666674</v>
      </c>
      <c r="BV25" s="486">
        <f ca="1">'Year 6'!P24</f>
        <v>248049.38666666672</v>
      </c>
      <c r="BW25" s="719">
        <f ca="1">'Year 7'!E24</f>
        <v>249395.66666666674</v>
      </c>
      <c r="BX25" s="719">
        <f ca="1">'Year 7'!F24</f>
        <v>250865.18666666673</v>
      </c>
      <c r="BY25" s="719">
        <f ca="1">'Year 7'!G24</f>
        <v>252539.06666666674</v>
      </c>
      <c r="BZ25" s="719">
        <f ca="1">'Year 7'!H24</f>
        <v>254294.06666666674</v>
      </c>
      <c r="CA25" s="719">
        <f ca="1">'Year 7'!I24</f>
        <v>256253.42666666672</v>
      </c>
      <c r="CB25" s="719">
        <f ca="1">'Year 7'!J24</f>
        <v>258293.90666666673</v>
      </c>
      <c r="CC25" s="719">
        <f ca="1">'Year 7'!K24</f>
        <v>260661.98666666675</v>
      </c>
      <c r="CD25" s="719">
        <f ca="1">'Year 7'!L24</f>
        <v>263192.30666666676</v>
      </c>
      <c r="CE25" s="719">
        <f ca="1">'Year 7'!M24</f>
        <v>266050.22666666674</v>
      </c>
      <c r="CF25" s="719">
        <f ca="1">'Year 7'!N24</f>
        <v>269151.50666666671</v>
      </c>
      <c r="CG25" s="719">
        <f ca="1">'Year 7'!O24</f>
        <v>272580.38666666672</v>
      </c>
      <c r="CH25" s="486">
        <f ca="1">'Year 7'!P24</f>
        <v>276294.74666666676</v>
      </c>
    </row>
    <row r="26" spans="1:86" s="79" customFormat="1" ht="19">
      <c r="A26" s="78"/>
      <c r="B26" s="276" t="s">
        <v>144</v>
      </c>
      <c r="C26" s="485">
        <f>'Year 1'!E29</f>
        <v>7200</v>
      </c>
      <c r="D26" s="485">
        <f>'Year 1'!F29</f>
        <v>7200</v>
      </c>
      <c r="E26" s="485">
        <f>'Year 1'!G29</f>
        <v>7200</v>
      </c>
      <c r="F26" s="485">
        <f>'Year 1'!H29</f>
        <v>7200</v>
      </c>
      <c r="G26" s="485">
        <f ca="1">'Year 1'!I29</f>
        <v>7200</v>
      </c>
      <c r="H26" s="485">
        <f ca="1">'Year 1'!J29</f>
        <v>7200</v>
      </c>
      <c r="I26" s="485">
        <f ca="1">'Year 1'!K29</f>
        <v>7200</v>
      </c>
      <c r="J26" s="485">
        <f ca="1">'Year 1'!L29</f>
        <v>7200</v>
      </c>
      <c r="K26" s="485">
        <f ca="1">'Year 1'!M29</f>
        <v>7200</v>
      </c>
      <c r="L26" s="485">
        <f ca="1">'Year 1'!N29</f>
        <v>7200</v>
      </c>
      <c r="M26" s="485">
        <f ca="1">'Year 1'!O29</f>
        <v>7200</v>
      </c>
      <c r="N26" s="486">
        <f ca="1">'Year 1'!P29</f>
        <v>7200</v>
      </c>
      <c r="O26" s="485">
        <f ca="1">'Year 2'!E29</f>
        <v>7200</v>
      </c>
      <c r="P26" s="485">
        <f ca="1">'Year 2'!F29</f>
        <v>7200</v>
      </c>
      <c r="Q26" s="485">
        <f ca="1">'Year 2'!G29</f>
        <v>7200</v>
      </c>
      <c r="R26" s="485">
        <f ca="1">'Year 2'!H29</f>
        <v>7200</v>
      </c>
      <c r="S26" s="485">
        <f ca="1">'Year 2'!I29</f>
        <v>7200</v>
      </c>
      <c r="T26" s="485">
        <f ca="1">'Year 2'!J29</f>
        <v>7200</v>
      </c>
      <c r="U26" s="485">
        <f ca="1">'Year 2'!K29</f>
        <v>7200</v>
      </c>
      <c r="V26" s="485">
        <f ca="1">'Year 2'!L29</f>
        <v>7285</v>
      </c>
      <c r="W26" s="485">
        <f ca="1">'Year 2'!M29</f>
        <v>7285</v>
      </c>
      <c r="X26" s="485">
        <f ca="1">'Year 2'!N29</f>
        <v>7285</v>
      </c>
      <c r="Y26" s="485">
        <f ca="1">'Year 2'!O29</f>
        <v>85</v>
      </c>
      <c r="Z26" s="486">
        <f ca="1">'Year 2'!P29</f>
        <v>7285</v>
      </c>
      <c r="AA26" s="719">
        <f ca="1">'Year 3'!E29</f>
        <v>7285</v>
      </c>
      <c r="AB26" s="719">
        <f ca="1">'Year 3'!F29</f>
        <v>7550</v>
      </c>
      <c r="AC26" s="719">
        <f ca="1">'Year 3'!G29</f>
        <v>7550</v>
      </c>
      <c r="AD26" s="719">
        <f ca="1">'Year 3'!H29</f>
        <v>7730</v>
      </c>
      <c r="AE26" s="719">
        <f ca="1">'Year 3'!I29</f>
        <v>7815</v>
      </c>
      <c r="AF26" s="719">
        <f ca="1">'Year 3'!J29</f>
        <v>7815</v>
      </c>
      <c r="AG26" s="719">
        <f ca="1">'Year 3'!K29</f>
        <v>7815</v>
      </c>
      <c r="AH26" s="719">
        <f ca="1">'Year 3'!L29</f>
        <v>7900</v>
      </c>
      <c r="AI26" s="719">
        <f ca="1">'Year 3'!M29</f>
        <v>7900</v>
      </c>
      <c r="AJ26" s="719">
        <f ca="1">'Year 3'!N29</f>
        <v>7985</v>
      </c>
      <c r="AK26" s="719">
        <f ca="1">'Year 3'!O29</f>
        <v>7985</v>
      </c>
      <c r="AL26" s="486">
        <f ca="1">'Year 3'!P29</f>
        <v>8070</v>
      </c>
      <c r="AM26" s="719">
        <f ca="1">'Year 4'!E29</f>
        <v>8070</v>
      </c>
      <c r="AN26" s="719">
        <f ca="1">'Year 4'!F29</f>
        <v>8155</v>
      </c>
      <c r="AO26" s="719">
        <f ca="1">'Year 4'!G29</f>
        <v>8240</v>
      </c>
      <c r="AP26" s="719">
        <f ca="1">'Year 4'!H29</f>
        <v>8325</v>
      </c>
      <c r="AQ26" s="719">
        <f ca="1">'Year 4'!I29</f>
        <v>8410</v>
      </c>
      <c r="AR26" s="719">
        <f ca="1">'Year 4'!J29</f>
        <v>8675</v>
      </c>
      <c r="AS26" s="719">
        <f ca="1">'Year 4'!K29</f>
        <v>8760</v>
      </c>
      <c r="AT26" s="719">
        <f ca="1">'Year 4'!L29</f>
        <v>8845</v>
      </c>
      <c r="AU26" s="719">
        <f ca="1">'Year 4'!M29</f>
        <v>8930</v>
      </c>
      <c r="AV26" s="719">
        <f ca="1">'Year 4'!N29</f>
        <v>9375</v>
      </c>
      <c r="AW26" s="719">
        <f ca="1">'Year 4'!O29</f>
        <v>9100</v>
      </c>
      <c r="AX26" s="486">
        <f ca="1">'Year 4'!P29</f>
        <v>9185</v>
      </c>
      <c r="AY26" s="719">
        <f ca="1">'Year 5'!E29</f>
        <v>9270</v>
      </c>
      <c r="AZ26" s="719">
        <f ca="1">'Year 5'!F29</f>
        <v>9355</v>
      </c>
      <c r="BA26" s="719">
        <f ca="1">'Year 5'!G29</f>
        <v>9440</v>
      </c>
      <c r="BB26" s="719">
        <f ca="1">'Year 5'!H29</f>
        <v>9610</v>
      </c>
      <c r="BC26" s="719">
        <f ca="1">'Year 5'!I29</f>
        <v>9610</v>
      </c>
      <c r="BD26" s="719">
        <f ca="1">'Year 5'!J29</f>
        <v>9695</v>
      </c>
      <c r="BE26" s="719">
        <f ca="1">'Year 5'!K29</f>
        <v>9865</v>
      </c>
      <c r="BF26" s="719">
        <f ca="1">'Year 5'!L29</f>
        <v>9950</v>
      </c>
      <c r="BG26" s="719">
        <f ca="1">'Year 5'!M29</f>
        <v>10120</v>
      </c>
      <c r="BH26" s="719">
        <f ca="1">'Year 5'!N29</f>
        <v>10375</v>
      </c>
      <c r="BI26" s="719">
        <f ca="1">'Year 5'!O29</f>
        <v>10545</v>
      </c>
      <c r="BJ26" s="486">
        <f ca="1">'Year 5'!P29</f>
        <v>10800</v>
      </c>
      <c r="BK26" s="719">
        <f ca="1">'Year 6'!E29</f>
        <v>11235</v>
      </c>
      <c r="BL26" s="719">
        <f ca="1">'Year 6'!F29</f>
        <v>11490</v>
      </c>
      <c r="BM26" s="719">
        <f ca="1">'Year 6'!G29</f>
        <v>11830</v>
      </c>
      <c r="BN26" s="719">
        <f ca="1">'Year 6'!H29</f>
        <v>12170</v>
      </c>
      <c r="BO26" s="719">
        <f ca="1">'Year 6'!I29</f>
        <v>12510</v>
      </c>
      <c r="BP26" s="719">
        <f ca="1">'Year 6'!J29</f>
        <v>12850</v>
      </c>
      <c r="BQ26" s="719">
        <f ca="1">'Year 6'!K29</f>
        <v>13275</v>
      </c>
      <c r="BR26" s="719">
        <f ca="1">'Year 6'!L29</f>
        <v>13785</v>
      </c>
      <c r="BS26" s="719">
        <f ca="1">'Year 6'!M29</f>
        <v>14295</v>
      </c>
      <c r="BT26" s="719">
        <f ca="1">'Year 6'!N29</f>
        <v>14890</v>
      </c>
      <c r="BU26" s="719">
        <f ca="1">'Year 6'!O29</f>
        <v>15485</v>
      </c>
      <c r="BV26" s="486">
        <f ca="1">'Year 6'!P29</f>
        <v>16165</v>
      </c>
      <c r="BW26" s="719">
        <f ca="1">'Year 7'!E29</f>
        <v>16930</v>
      </c>
      <c r="BX26" s="719">
        <f ca="1">'Year 7'!F29</f>
        <v>17695</v>
      </c>
      <c r="BY26" s="719">
        <f ca="1">'Year 7'!G29</f>
        <v>18545</v>
      </c>
      <c r="BZ26" s="719">
        <f ca="1">'Year 7'!H29</f>
        <v>19480</v>
      </c>
      <c r="CA26" s="719">
        <f ca="1">'Year 7'!I29</f>
        <v>20500</v>
      </c>
      <c r="CB26" s="719">
        <f ca="1">'Year 7'!J29</f>
        <v>21605</v>
      </c>
      <c r="CC26" s="719">
        <f ca="1">'Year 7'!K29</f>
        <v>22795</v>
      </c>
      <c r="CD26" s="719">
        <f ca="1">'Year 7'!L29</f>
        <v>24155</v>
      </c>
      <c r="CE26" s="719">
        <f ca="1">'Year 7'!M29</f>
        <v>25600</v>
      </c>
      <c r="CF26" s="719">
        <f ca="1">'Year 7'!N29</f>
        <v>27300</v>
      </c>
      <c r="CG26" s="719">
        <f ca="1">'Year 7'!O29</f>
        <v>29085</v>
      </c>
      <c r="CH26" s="486">
        <f ca="1">'Year 7'!P29</f>
        <v>31040</v>
      </c>
    </row>
    <row r="27" spans="1:86" s="79" customFormat="1" ht="19">
      <c r="A27" s="78"/>
      <c r="B27" s="276" t="s">
        <v>145</v>
      </c>
      <c r="C27" s="485">
        <f>'Year 1'!E34</f>
        <v>0</v>
      </c>
      <c r="D27" s="485">
        <f>'Year 1'!F34</f>
        <v>0</v>
      </c>
      <c r="E27" s="485">
        <f>'Year 1'!G34</f>
        <v>0</v>
      </c>
      <c r="F27" s="485">
        <f>'Year 1'!H34</f>
        <v>0</v>
      </c>
      <c r="G27" s="485">
        <f>'Year 1'!I34</f>
        <v>0</v>
      </c>
      <c r="H27" s="485">
        <f>'Year 1'!J34</f>
        <v>0</v>
      </c>
      <c r="I27" s="485">
        <f>'Year 1'!K34</f>
        <v>0</v>
      </c>
      <c r="J27" s="485">
        <f>'Year 1'!L34</f>
        <v>0</v>
      </c>
      <c r="K27" s="485">
        <f>'Year 1'!M34</f>
        <v>0</v>
      </c>
      <c r="L27" s="485">
        <f>'Year 1'!N34</f>
        <v>0</v>
      </c>
      <c r="M27" s="485">
        <f>'Year 1'!O34</f>
        <v>0</v>
      </c>
      <c r="N27" s="486">
        <f>'Year 1'!P34</f>
        <v>0</v>
      </c>
      <c r="O27" s="485">
        <f>'Year 2'!E34</f>
        <v>0</v>
      </c>
      <c r="P27" s="485">
        <f>'Year 2'!F34</f>
        <v>0</v>
      </c>
      <c r="Q27" s="485">
        <f>'Year 2'!G34</f>
        <v>0</v>
      </c>
      <c r="R27" s="485">
        <f>'Year 2'!H34</f>
        <v>0</v>
      </c>
      <c r="S27" s="485">
        <f>'Year 2'!I34</f>
        <v>0</v>
      </c>
      <c r="T27" s="485">
        <f>'Year 2'!J34</f>
        <v>450</v>
      </c>
      <c r="U27" s="485">
        <f>'Year 2'!K34</f>
        <v>1011.96</v>
      </c>
      <c r="V27" s="485">
        <f>'Year 2'!L34</f>
        <v>516</v>
      </c>
      <c r="W27" s="485">
        <f>'Year 2'!M34</f>
        <v>1516</v>
      </c>
      <c r="X27" s="485">
        <f>'Year 2'!N34</f>
        <v>516</v>
      </c>
      <c r="Y27" s="485">
        <f>'Year 2'!O34</f>
        <v>66</v>
      </c>
      <c r="Z27" s="486">
        <f>'Year 2'!P34</f>
        <v>0</v>
      </c>
      <c r="AA27" s="719">
        <f>'Year 3'!E34</f>
        <v>865</v>
      </c>
      <c r="AB27" s="719">
        <f>'Year 3'!F34</f>
        <v>931</v>
      </c>
      <c r="AC27" s="719">
        <f>'Year 3'!G34</f>
        <v>915</v>
      </c>
      <c r="AD27" s="719">
        <f>'Year 3'!H34</f>
        <v>981</v>
      </c>
      <c r="AE27" s="719">
        <f>'Year 3'!I34</f>
        <v>1800</v>
      </c>
      <c r="AF27" s="719">
        <f>'Year 3'!J34</f>
        <v>1866</v>
      </c>
      <c r="AG27" s="719">
        <f>'Year 3'!K34</f>
        <v>2800</v>
      </c>
      <c r="AH27" s="719">
        <f>'Year 3'!L34</f>
        <v>6900</v>
      </c>
      <c r="AI27" s="719">
        <f>'Year 3'!M34</f>
        <v>6240</v>
      </c>
      <c r="AJ27" s="719">
        <f>'Year 3'!N34</f>
        <v>2240</v>
      </c>
      <c r="AK27" s="719">
        <f>'Year 3'!O34</f>
        <v>2100</v>
      </c>
      <c r="AL27" s="486">
        <f>'Year 3'!P34</f>
        <v>2000</v>
      </c>
      <c r="AM27" s="719">
        <f>'Year 4'!E34</f>
        <v>3600</v>
      </c>
      <c r="AN27" s="719">
        <f>'Year 4'!F34</f>
        <v>3600</v>
      </c>
      <c r="AO27" s="719">
        <f>'Year 4'!G34</f>
        <v>3600</v>
      </c>
      <c r="AP27" s="719">
        <f>'Year 4'!H34</f>
        <v>3600</v>
      </c>
      <c r="AQ27" s="719">
        <f>'Year 4'!I34</f>
        <v>8000</v>
      </c>
      <c r="AR27" s="719">
        <f>'Year 4'!J34</f>
        <v>3600</v>
      </c>
      <c r="AS27" s="719">
        <f>'Year 4'!K34</f>
        <v>3850</v>
      </c>
      <c r="AT27" s="719">
        <f>'Year 4'!L34</f>
        <v>3850</v>
      </c>
      <c r="AU27" s="719">
        <f>'Year 4'!M34</f>
        <v>18850</v>
      </c>
      <c r="AV27" s="719">
        <f>'Year 4'!N34</f>
        <v>3850</v>
      </c>
      <c r="AW27" s="719">
        <f>'Year 4'!O34</f>
        <v>3850</v>
      </c>
      <c r="AX27" s="486">
        <f>'Year 4'!P34</f>
        <v>3850</v>
      </c>
      <c r="AY27" s="719">
        <f>'Year 5'!E34</f>
        <v>6850</v>
      </c>
      <c r="AZ27" s="719">
        <f>'Year 5'!F34</f>
        <v>6850</v>
      </c>
      <c r="BA27" s="719">
        <f>'Year 5'!G34</f>
        <v>12850</v>
      </c>
      <c r="BB27" s="719">
        <f>'Year 5'!H34</f>
        <v>14050</v>
      </c>
      <c r="BC27" s="719">
        <f>'Year 5'!I34</f>
        <v>6850</v>
      </c>
      <c r="BD27" s="719">
        <f>'Year 5'!J34</f>
        <v>6850</v>
      </c>
      <c r="BE27" s="719">
        <f>'Year 5'!K34</f>
        <v>6850</v>
      </c>
      <c r="BF27" s="719">
        <f>'Year 5'!L34</f>
        <v>6850</v>
      </c>
      <c r="BG27" s="719">
        <f>'Year 5'!M34</f>
        <v>25900</v>
      </c>
      <c r="BH27" s="719">
        <f>'Year 5'!N34</f>
        <v>6850</v>
      </c>
      <c r="BI27" s="719">
        <f>'Year 5'!O34</f>
        <v>6850</v>
      </c>
      <c r="BJ27" s="486">
        <f>'Year 5'!P34</f>
        <v>6850</v>
      </c>
      <c r="BK27" s="719">
        <f>'Year 6'!E34</f>
        <v>9350</v>
      </c>
      <c r="BL27" s="719">
        <f>'Year 6'!F34</f>
        <v>9350</v>
      </c>
      <c r="BM27" s="719">
        <f>'Year 6'!G34</f>
        <v>9350</v>
      </c>
      <c r="BN27" s="719">
        <f>'Year 6'!H34</f>
        <v>19350</v>
      </c>
      <c r="BO27" s="719">
        <f>'Year 6'!I34</f>
        <v>9350</v>
      </c>
      <c r="BP27" s="719">
        <f>'Year 6'!J34</f>
        <v>18350</v>
      </c>
      <c r="BQ27" s="719">
        <f>'Year 6'!K34</f>
        <v>9350</v>
      </c>
      <c r="BR27" s="719">
        <f>'Year 6'!L34</f>
        <v>8600</v>
      </c>
      <c r="BS27" s="719">
        <f>'Year 6'!M34</f>
        <v>31350</v>
      </c>
      <c r="BT27" s="719">
        <f>'Year 6'!N34</f>
        <v>9350</v>
      </c>
      <c r="BU27" s="719">
        <f>'Year 6'!O34</f>
        <v>9350</v>
      </c>
      <c r="BV27" s="486">
        <f>'Year 6'!P34</f>
        <v>9350</v>
      </c>
      <c r="BW27" s="719">
        <f>'Year 7'!E34</f>
        <v>12500</v>
      </c>
      <c r="BX27" s="719">
        <f>'Year 7'!F34</f>
        <v>12500</v>
      </c>
      <c r="BY27" s="719">
        <f>'Year 7'!G34</f>
        <v>22500</v>
      </c>
      <c r="BZ27" s="719">
        <f>'Year 7'!H34</f>
        <v>12500</v>
      </c>
      <c r="CA27" s="719">
        <f>'Year 7'!I34</f>
        <v>21000</v>
      </c>
      <c r="CB27" s="719">
        <f>'Year 7'!J34</f>
        <v>12500</v>
      </c>
      <c r="CC27" s="719">
        <f>'Year 7'!K34</f>
        <v>12500</v>
      </c>
      <c r="CD27" s="719">
        <f>'Year 7'!L34</f>
        <v>12500</v>
      </c>
      <c r="CE27" s="719">
        <f>'Year 7'!M34</f>
        <v>42500</v>
      </c>
      <c r="CF27" s="719">
        <f>'Year 7'!N34</f>
        <v>12500</v>
      </c>
      <c r="CG27" s="719">
        <f>'Year 7'!O34</f>
        <v>12500</v>
      </c>
      <c r="CH27" s="486">
        <f>'Year 7'!P34</f>
        <v>12500</v>
      </c>
    </row>
    <row r="28" spans="1:86" s="79" customFormat="1" ht="20" thickBot="1">
      <c r="A28" s="78"/>
      <c r="B28" s="277" t="s">
        <v>146</v>
      </c>
      <c r="C28" s="485">
        <f>'Year 1'!E45</f>
        <v>70900</v>
      </c>
      <c r="D28" s="485">
        <f>'Year 1'!F45</f>
        <v>28900</v>
      </c>
      <c r="E28" s="485">
        <f>'Year 1'!G45</f>
        <v>28900</v>
      </c>
      <c r="F28" s="485">
        <f>'Year 1'!H45</f>
        <v>28900</v>
      </c>
      <c r="G28" s="485">
        <f ca="1">'Year 1'!I45</f>
        <v>28900</v>
      </c>
      <c r="H28" s="485">
        <f ca="1">'Year 1'!J45</f>
        <v>28900</v>
      </c>
      <c r="I28" s="485">
        <f ca="1">'Year 1'!K45</f>
        <v>28900</v>
      </c>
      <c r="J28" s="485">
        <f ca="1">'Year 1'!L45</f>
        <v>28900</v>
      </c>
      <c r="K28" s="485">
        <f ca="1">'Year 1'!M45</f>
        <v>28900</v>
      </c>
      <c r="L28" s="485">
        <f ca="1">'Year 1'!N45</f>
        <v>30461</v>
      </c>
      <c r="M28" s="485">
        <f ca="1">'Year 1'!O45</f>
        <v>28961</v>
      </c>
      <c r="N28" s="486">
        <f ca="1">'Year 1'!P45</f>
        <v>29500</v>
      </c>
      <c r="O28" s="485">
        <f ca="1">'Year 2'!E45</f>
        <v>29000</v>
      </c>
      <c r="P28" s="485">
        <f ca="1">'Year 2'!F45</f>
        <v>29002</v>
      </c>
      <c r="Q28" s="485">
        <f ca="1">'Year 2'!G45</f>
        <v>29004</v>
      </c>
      <c r="R28" s="485">
        <f ca="1">'Year 2'!H45</f>
        <v>29006</v>
      </c>
      <c r="S28" s="485">
        <f ca="1">'Year 2'!I45</f>
        <v>29084.799999999999</v>
      </c>
      <c r="T28" s="485">
        <f ca="1">'Year 2'!J45</f>
        <v>29202</v>
      </c>
      <c r="U28" s="485">
        <f ca="1">'Year 2'!K45</f>
        <v>29186.58</v>
      </c>
      <c r="V28" s="485">
        <f ca="1">'Year 2'!L45</f>
        <v>29166.18</v>
      </c>
      <c r="W28" s="485">
        <f ca="1">'Year 2'!M45</f>
        <v>29168.18</v>
      </c>
      <c r="X28" s="485">
        <f ca="1">'Year 2'!N45</f>
        <v>29227.78</v>
      </c>
      <c r="Y28" s="485">
        <f ca="1">'Year 2'!O45</f>
        <v>29364.18</v>
      </c>
      <c r="Z28" s="486">
        <f ca="1">'Year 2'!P45</f>
        <v>29174.18</v>
      </c>
      <c r="AA28" s="719">
        <f ca="1">'Year 3'!E45</f>
        <v>29556.34</v>
      </c>
      <c r="AB28" s="719">
        <f ca="1">'Year 3'!F45</f>
        <v>30974.74</v>
      </c>
      <c r="AC28" s="719">
        <f ca="1">'Year 3'!G45</f>
        <v>30097.3</v>
      </c>
      <c r="AD28" s="719">
        <f ca="1">'Year 3'!H45</f>
        <v>32146.92</v>
      </c>
      <c r="AE28" s="719">
        <f ca="1">'Year 3'!I45</f>
        <v>30820.52</v>
      </c>
      <c r="AF28" s="719">
        <f ca="1">'Year 3'!J45</f>
        <v>31204.28</v>
      </c>
      <c r="AG28" s="719">
        <f ca="1">'Year 3'!K45</f>
        <v>30986.3</v>
      </c>
      <c r="AH28" s="719">
        <f ca="1">'Year 3'!L45</f>
        <v>31466.06</v>
      </c>
      <c r="AI28" s="719">
        <f ca="1">'Year 3'!M45</f>
        <v>31132.880000000001</v>
      </c>
      <c r="AJ28" s="719">
        <f ca="1">'Year 3'!N45</f>
        <v>31526.240000000002</v>
      </c>
      <c r="AK28" s="719">
        <f ca="1">'Year 3'!O45</f>
        <v>31653.86</v>
      </c>
      <c r="AL28" s="486">
        <f ca="1">'Year 3'!P45</f>
        <v>31682.42</v>
      </c>
      <c r="AM28" s="719">
        <f ca="1">'Year 4'!E45</f>
        <v>31964.78</v>
      </c>
      <c r="AN28" s="719">
        <f ca="1">'Year 4'!F45</f>
        <v>32272.560000000001</v>
      </c>
      <c r="AO28" s="719">
        <f ca="1">'Year 4'!G45</f>
        <v>32330.74</v>
      </c>
      <c r="AP28" s="719">
        <f ca="1">'Year 4'!H45</f>
        <v>32580.92</v>
      </c>
      <c r="AQ28" s="719">
        <f ca="1">'Year 4'!I45</f>
        <v>32735.1</v>
      </c>
      <c r="AR28" s="719">
        <f ca="1">'Year 4'!J45</f>
        <v>34619.279999999999</v>
      </c>
      <c r="AS28" s="719">
        <f ca="1">'Year 4'!K45</f>
        <v>33723.46</v>
      </c>
      <c r="AT28" s="719">
        <f ca="1">'Year 4'!L45</f>
        <v>33877.64</v>
      </c>
      <c r="AU28" s="719">
        <f ca="1">'Year 4'!M45</f>
        <v>34031.82</v>
      </c>
      <c r="AV28" s="719">
        <f ca="1">'Year 4'!N45</f>
        <v>37646</v>
      </c>
      <c r="AW28" s="719">
        <f ca="1">'Year 4'!O45</f>
        <v>32508.98</v>
      </c>
      <c r="AX28" s="486">
        <f ca="1">'Year 4'!P45</f>
        <v>34494.36</v>
      </c>
      <c r="AY28" s="719">
        <f ca="1">'Year 5'!E45</f>
        <v>35060.699999999997</v>
      </c>
      <c r="AZ28" s="719">
        <f ca="1">'Year 5'!F45</f>
        <v>35166.06</v>
      </c>
      <c r="BA28" s="719">
        <f ca="1">'Year 5'!G45</f>
        <v>35500.400000000001</v>
      </c>
      <c r="BB28" s="719">
        <f ca="1">'Year 5'!H45</f>
        <v>35910.58</v>
      </c>
      <c r="BC28" s="719">
        <f ca="1">'Year 5'!I45</f>
        <v>36062.519999999997</v>
      </c>
      <c r="BD28" s="719">
        <f ca="1">'Year 5'!J45</f>
        <v>36650.620000000003</v>
      </c>
      <c r="BE28" s="719">
        <f ca="1">'Year 5'!K45</f>
        <v>37164.980000000003</v>
      </c>
      <c r="BF28" s="719">
        <f ca="1">'Year 5'!L45</f>
        <v>37647.480000000003</v>
      </c>
      <c r="BG28" s="719">
        <f ca="1">'Year 5'!M45</f>
        <v>38111.599999999999</v>
      </c>
      <c r="BH28" s="719">
        <f ca="1">'Year 5'!N45</f>
        <v>38579.74</v>
      </c>
      <c r="BI28" s="719">
        <f ca="1">'Year 5'!O45</f>
        <v>39640.839999999997</v>
      </c>
      <c r="BJ28" s="486">
        <f ca="1">'Year 5'!P45</f>
        <v>40032.32</v>
      </c>
      <c r="BK28" s="719">
        <f ca="1">'Year 6'!E45</f>
        <v>43582.5</v>
      </c>
      <c r="BL28" s="719">
        <f ca="1">'Year 6'!F45</f>
        <v>43261.760000000002</v>
      </c>
      <c r="BM28" s="719">
        <f ca="1">'Year 6'!G45</f>
        <v>44402.400000000001</v>
      </c>
      <c r="BN28" s="719">
        <f ca="1">'Year 6'!H45</f>
        <v>45399.86</v>
      </c>
      <c r="BO28" s="719">
        <f ca="1">'Year 6'!I45</f>
        <v>46794.26</v>
      </c>
      <c r="BP28" s="719">
        <f ca="1">'Year 6'!J45</f>
        <v>48087.08</v>
      </c>
      <c r="BQ28" s="719">
        <f ca="1">'Year 6'!K45</f>
        <v>49576.06</v>
      </c>
      <c r="BR28" s="719">
        <f ca="1">'Year 6'!L45</f>
        <v>51146</v>
      </c>
      <c r="BS28" s="719">
        <f ca="1">'Year 6'!M45</f>
        <v>52748.76</v>
      </c>
      <c r="BT28" s="719">
        <f ca="1">'Year 6'!N45</f>
        <v>54676.5</v>
      </c>
      <c r="BU28" s="719">
        <f ca="1">'Year 6'!O45</f>
        <v>56714</v>
      </c>
      <c r="BV28" s="486">
        <f ca="1">'Year 6'!P45</f>
        <v>58906.880000000005</v>
      </c>
      <c r="BW28" s="719">
        <f ca="1">'Year 7'!E45</f>
        <v>63831.16</v>
      </c>
      <c r="BX28" s="719">
        <f ca="1">'Year 7'!F45</f>
        <v>67095.12</v>
      </c>
      <c r="BY28" s="719">
        <f ca="1">'Year 7'!G45</f>
        <v>70179.28</v>
      </c>
      <c r="BZ28" s="719">
        <f ca="1">'Year 7'!H45</f>
        <v>73759.12</v>
      </c>
      <c r="CA28" s="719">
        <f ca="1">'Year 7'!I45</f>
        <v>77751.16</v>
      </c>
      <c r="CB28" s="719">
        <f ca="1">'Year 7'!J45</f>
        <v>82123.540000000008</v>
      </c>
      <c r="CC28" s="719">
        <f ca="1">'Year 7'!K45</f>
        <v>31732</v>
      </c>
      <c r="CD28" s="719">
        <f ca="1">'Year 7'!L45</f>
        <v>31734</v>
      </c>
      <c r="CE28" s="719">
        <f ca="1">'Year 7'!M45</f>
        <v>31736</v>
      </c>
      <c r="CF28" s="719">
        <f ca="1">'Year 7'!N45</f>
        <v>31738</v>
      </c>
      <c r="CG28" s="719">
        <f ca="1">'Year 7'!O45</f>
        <v>31740</v>
      </c>
      <c r="CH28" s="486">
        <f ca="1">'Year 7'!P45</f>
        <v>31742</v>
      </c>
    </row>
    <row r="29" spans="1:86" ht="19"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</row>
    <row r="30" spans="1:86">
      <c r="E30" s="69"/>
      <c r="F30" s="69"/>
      <c r="G30" s="69"/>
      <c r="H30" s="69"/>
    </row>
    <row r="31" spans="1:86">
      <c r="B31" s="705" t="s">
        <v>273</v>
      </c>
      <c r="E31" s="69"/>
      <c r="F31" s="69"/>
      <c r="G31" s="69"/>
      <c r="H31" s="69"/>
      <c r="P31" s="43"/>
    </row>
    <row r="32" spans="1:86">
      <c r="B32" s="705" t="s">
        <v>274</v>
      </c>
      <c r="E32" s="69"/>
      <c r="F32" s="69"/>
      <c r="G32" s="69"/>
      <c r="H32" s="69"/>
      <c r="P32" s="42"/>
    </row>
    <row r="33" spans="2:16">
      <c r="B33" s="704" t="s">
        <v>275</v>
      </c>
      <c r="E33" s="69"/>
      <c r="P33" s="42"/>
    </row>
    <row r="34" spans="2:16">
      <c r="B34" s="274">
        <v>3</v>
      </c>
      <c r="P34" s="42"/>
    </row>
    <row r="35" spans="2:16">
      <c r="B35" s="273" t="s">
        <v>152</v>
      </c>
      <c r="P35" s="42"/>
    </row>
    <row r="36" spans="2:16">
      <c r="B36" s="492">
        <v>1000</v>
      </c>
    </row>
    <row r="37" spans="2:16">
      <c r="B37" s="273" t="s">
        <v>151</v>
      </c>
    </row>
    <row r="38" spans="2:16">
      <c r="B38" s="492">
        <v>500</v>
      </c>
    </row>
  </sheetData>
  <dataConsolidate/>
  <mergeCells count="7">
    <mergeCell ref="C1:N1"/>
    <mergeCell ref="BW1:CH1"/>
    <mergeCell ref="O1:Z1"/>
    <mergeCell ref="AA1:AL1"/>
    <mergeCell ref="AM1:AX1"/>
    <mergeCell ref="AY1:BJ1"/>
    <mergeCell ref="BK1:BV1"/>
  </mergeCells>
  <phoneticPr fontId="89" type="noConversion"/>
  <printOptions vertic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ECBD-94A7-E44E-B2F8-D7188185A48E}">
  <dimension ref="C11:L45"/>
  <sheetViews>
    <sheetView workbookViewId="0">
      <selection activeCell="K15" sqref="K15"/>
    </sheetView>
  </sheetViews>
  <sheetFormatPr baseColWidth="10" defaultColWidth="10.83203125" defaultRowHeight="16"/>
  <sheetData>
    <row r="11" spans="12:12">
      <c r="L11" s="493"/>
    </row>
    <row r="12" spans="12:12">
      <c r="L12" s="523"/>
    </row>
    <row r="14" spans="12:12">
      <c r="L14" s="493"/>
    </row>
    <row r="42" spans="3:3">
      <c r="C42" s="493"/>
    </row>
    <row r="43" spans="3:3">
      <c r="C43" s="523"/>
    </row>
    <row r="45" spans="3:3">
      <c r="C45" s="493"/>
    </row>
  </sheetData>
  <sheetProtection algorithmName="SHA-512" hashValue="uihB/FxDQIOEN249WkzsCF1XmYXdC9be/SPRkeRexwYDixn9/uKOhgJoCWxSbYKpH7r5Dgi6IANSb6ES6QNkiQ==" saltValue="oXWOB9CMJDGntmc+ddjbdA==" spinCount="100000" sheet="1" objects="1" scenarios="1"/>
  <pageMargins left="0.7" right="0.7" top="0.75" bottom="0.75" header="0.3" footer="0.3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88CC-D08E-D045-AD3F-860D68939667}">
  <dimension ref="A1:B33"/>
  <sheetViews>
    <sheetView showGridLines="0" workbookViewId="0">
      <selection activeCell="A31" sqref="A31"/>
    </sheetView>
  </sheetViews>
  <sheetFormatPr baseColWidth="10" defaultColWidth="10.83203125" defaultRowHeight="16"/>
  <cols>
    <col min="2" max="2" width="171.83203125" bestFit="1" customWidth="1"/>
  </cols>
  <sheetData>
    <row r="1" spans="1:2" ht="21">
      <c r="A1" s="524" t="s">
        <v>189</v>
      </c>
    </row>
    <row r="3" spans="1:2">
      <c r="A3" t="s">
        <v>190</v>
      </c>
    </row>
    <row r="4" spans="1:2">
      <c r="A4" t="s">
        <v>191</v>
      </c>
    </row>
    <row r="5" spans="1:2">
      <c r="A5" s="711" t="s">
        <v>285</v>
      </c>
    </row>
    <row r="6" spans="1:2">
      <c r="A6" s="527" t="s">
        <v>293</v>
      </c>
    </row>
    <row r="8" spans="1:2">
      <c r="A8" s="712" t="s">
        <v>250</v>
      </c>
      <c r="B8" s="712"/>
    </row>
    <row r="9" spans="1:2">
      <c r="A9" s="659" t="s">
        <v>286</v>
      </c>
      <c r="B9" s="659"/>
    </row>
    <row r="11" spans="1:2">
      <c r="A11" s="528" t="s">
        <v>194</v>
      </c>
      <c r="B11" s="529" t="s">
        <v>203</v>
      </c>
    </row>
    <row r="12" spans="1:2">
      <c r="A12" s="526" t="s">
        <v>197</v>
      </c>
      <c r="B12" s="710" t="s">
        <v>303</v>
      </c>
    </row>
    <row r="13" spans="1:2">
      <c r="A13" s="526" t="s">
        <v>292</v>
      </c>
      <c r="B13" s="722" t="s">
        <v>296</v>
      </c>
    </row>
    <row r="14" spans="1:2">
      <c r="A14" s="526" t="s">
        <v>221</v>
      </c>
      <c r="B14" s="722" t="s">
        <v>297</v>
      </c>
    </row>
    <row r="15" spans="1:2">
      <c r="A15" s="526" t="s">
        <v>195</v>
      </c>
      <c r="B15" s="531" t="s">
        <v>198</v>
      </c>
    </row>
    <row r="16" spans="1:2">
      <c r="A16" s="526" t="s">
        <v>196</v>
      </c>
      <c r="B16" s="531" t="s">
        <v>204</v>
      </c>
    </row>
    <row r="17" spans="1:2">
      <c r="A17" s="526" t="s">
        <v>304</v>
      </c>
      <c r="B17" s="710" t="s">
        <v>295</v>
      </c>
    </row>
    <row r="18" spans="1:2">
      <c r="A18" s="526" t="s">
        <v>305</v>
      </c>
      <c r="B18" s="710" t="s">
        <v>295</v>
      </c>
    </row>
    <row r="19" spans="1:2">
      <c r="A19" s="526" t="s">
        <v>306</v>
      </c>
      <c r="B19" s="710" t="s">
        <v>295</v>
      </c>
    </row>
    <row r="20" spans="1:2">
      <c r="A20" s="526" t="s">
        <v>307</v>
      </c>
      <c r="B20" s="710" t="s">
        <v>295</v>
      </c>
    </row>
    <row r="21" spans="1:2">
      <c r="A21" s="526" t="s">
        <v>308</v>
      </c>
      <c r="B21" s="710" t="s">
        <v>295</v>
      </c>
    </row>
    <row r="22" spans="1:2">
      <c r="A22" s="526" t="s">
        <v>309</v>
      </c>
      <c r="B22" s="710" t="s">
        <v>295</v>
      </c>
    </row>
    <row r="23" spans="1:2">
      <c r="A23" s="526" t="s">
        <v>310</v>
      </c>
      <c r="B23" s="710" t="s">
        <v>295</v>
      </c>
    </row>
    <row r="24" spans="1:2">
      <c r="A24" s="526" t="s">
        <v>33</v>
      </c>
      <c r="B24" s="710" t="s">
        <v>284</v>
      </c>
    </row>
    <row r="25" spans="1:2">
      <c r="A25" s="526" t="s">
        <v>27</v>
      </c>
      <c r="B25" s="530" t="s">
        <v>199</v>
      </c>
    </row>
    <row r="26" spans="1:2">
      <c r="A26" s="526" t="s">
        <v>13</v>
      </c>
      <c r="B26" s="530" t="s">
        <v>200</v>
      </c>
    </row>
    <row r="27" spans="1:2">
      <c r="A27" s="526" t="s">
        <v>14</v>
      </c>
      <c r="B27" s="530" t="s">
        <v>201</v>
      </c>
    </row>
    <row r="28" spans="1:2">
      <c r="A28" s="526" t="s">
        <v>32</v>
      </c>
      <c r="B28" s="530" t="s">
        <v>202</v>
      </c>
    </row>
    <row r="30" spans="1:2">
      <c r="A30" s="744" t="s">
        <v>312</v>
      </c>
    </row>
    <row r="32" spans="1:2">
      <c r="A32" s="493" t="s">
        <v>192</v>
      </c>
    </row>
    <row r="33" spans="1:1">
      <c r="A33" s="525" t="s">
        <v>193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8698-7B2D-EB4D-B5C8-CED1E69F5FF4}">
  <dimension ref="A1:R73"/>
  <sheetViews>
    <sheetView showGridLines="0" zoomScale="85" zoomScaleNormal="85" zoomScalePageLayoutView="70" workbookViewId="0">
      <pane xSplit="3" topLeftCell="D1" activePane="topRight" state="frozen"/>
      <selection pane="topRight" activeCell="A2" sqref="A2"/>
    </sheetView>
  </sheetViews>
  <sheetFormatPr baseColWidth="10" defaultColWidth="9.1640625" defaultRowHeight="29"/>
  <cols>
    <col min="1" max="1" width="7" style="546" customWidth="1"/>
    <col min="2" max="2" width="2.1640625" style="309" customWidth="1"/>
    <col min="3" max="3" width="29.33203125" style="306" customWidth="1"/>
    <col min="4" max="4" width="5" style="306" customWidth="1"/>
    <col min="5" max="5" width="15.5" style="306" customWidth="1" collapsed="1"/>
    <col min="6" max="6" width="15.5" style="306" customWidth="1"/>
    <col min="7" max="14" width="14.83203125" style="306" customWidth="1"/>
    <col min="15" max="16" width="15" style="306" customWidth="1"/>
    <col min="17" max="17" width="13.83203125" style="318" bestFit="1" customWidth="1"/>
    <col min="18" max="16384" width="9.1640625" style="306"/>
  </cols>
  <sheetData>
    <row r="1" spans="1:17" ht="21.75" customHeight="1">
      <c r="A1" s="733" t="str">
        <f>Overview!B5&amp;" Profit &amp; Loss (P&amp;L)"</f>
        <v>2020 Profit &amp; Loss (P&amp;L)</v>
      </c>
      <c r="B1" s="553"/>
      <c r="C1" s="305"/>
      <c r="E1" s="307" t="s">
        <v>0</v>
      </c>
      <c r="F1" s="307" t="s">
        <v>1</v>
      </c>
      <c r="G1" s="307" t="s">
        <v>2</v>
      </c>
      <c r="H1" s="307" t="s">
        <v>3</v>
      </c>
      <c r="I1" s="307" t="s">
        <v>17</v>
      </c>
      <c r="J1" s="307" t="s">
        <v>5</v>
      </c>
      <c r="K1" s="307" t="s">
        <v>6</v>
      </c>
      <c r="L1" s="307" t="s">
        <v>7</v>
      </c>
      <c r="M1" s="307" t="s">
        <v>8</v>
      </c>
      <c r="N1" s="307" t="s">
        <v>18</v>
      </c>
      <c r="O1" s="307" t="s">
        <v>10</v>
      </c>
      <c r="P1" s="307" t="s">
        <v>19</v>
      </c>
      <c r="Q1" s="308" t="str">
        <f>"Total "&amp;Overview!B5</f>
        <v>Total 2020</v>
      </c>
    </row>
    <row r="2" spans="1:17" ht="8" customHeight="1" thickBot="1">
      <c r="A2" s="544"/>
      <c r="C2" s="305"/>
      <c r="Q2" s="306"/>
    </row>
    <row r="3" spans="1:17" ht="18" customHeight="1">
      <c r="A3" s="759" t="s">
        <v>33</v>
      </c>
      <c r="C3" s="310"/>
      <c r="D3" s="311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0"/>
      <c r="C4" s="315" t="str">
        <f>Revenues!E17</f>
        <v>Product 1 - one time</v>
      </c>
      <c r="D4" s="316"/>
      <c r="E4" s="519">
        <f>Revenues!F23</f>
        <v>0</v>
      </c>
      <c r="F4" s="514">
        <f>Revenues!G23</f>
        <v>0</v>
      </c>
      <c r="G4" s="514">
        <f>Revenues!H23</f>
        <v>0</v>
      </c>
      <c r="H4" s="514">
        <f>Revenues!I23</f>
        <v>0</v>
      </c>
      <c r="I4" s="514">
        <f>Revenues!J23</f>
        <v>0</v>
      </c>
      <c r="J4" s="514">
        <f>Revenues!K23</f>
        <v>0</v>
      </c>
      <c r="K4" s="514">
        <f>Revenues!L23</f>
        <v>0</v>
      </c>
      <c r="L4" s="514">
        <f>Revenues!M23</f>
        <v>0</v>
      </c>
      <c r="M4" s="514">
        <f>Revenues!N23</f>
        <v>0</v>
      </c>
      <c r="N4" s="514">
        <f>Revenues!O23</f>
        <v>0</v>
      </c>
      <c r="O4" s="514">
        <f>Revenues!P23</f>
        <v>0</v>
      </c>
      <c r="P4" s="515">
        <f>Revenues!Q23</f>
        <v>0</v>
      </c>
      <c r="Q4" s="516">
        <f>E4+F4+G4+H4+I4+J4+K4+L4+M4+N4+O4+P4</f>
        <v>0</v>
      </c>
    </row>
    <row r="5" spans="1:17" ht="18" customHeight="1">
      <c r="A5" s="760"/>
      <c r="C5" s="315" t="str">
        <f>Revenues!E26</f>
        <v>Product 1 - recurring</v>
      </c>
      <c r="E5" s="519">
        <f>Revenues!F35</f>
        <v>0</v>
      </c>
      <c r="F5" s="514">
        <f>Revenues!G35</f>
        <v>0</v>
      </c>
      <c r="G5" s="514">
        <f>Revenues!H35</f>
        <v>0</v>
      </c>
      <c r="H5" s="514">
        <f>Revenues!I35</f>
        <v>0</v>
      </c>
      <c r="I5" s="514">
        <f ca="1">Revenues!J35</f>
        <v>0</v>
      </c>
      <c r="J5" s="514">
        <f ca="1">Revenues!K35</f>
        <v>0</v>
      </c>
      <c r="K5" s="514">
        <f ca="1">Revenues!L35</f>
        <v>0</v>
      </c>
      <c r="L5" s="514">
        <f ca="1">Revenues!M35</f>
        <v>0</v>
      </c>
      <c r="M5" s="514">
        <f ca="1">Revenues!N35</f>
        <v>0</v>
      </c>
      <c r="N5" s="514">
        <f ca="1">Revenues!O35</f>
        <v>0</v>
      </c>
      <c r="O5" s="514">
        <f ca="1">Revenues!P35</f>
        <v>0</v>
      </c>
      <c r="P5" s="515">
        <f ca="1">Revenues!Q35</f>
        <v>0</v>
      </c>
      <c r="Q5" s="516">
        <f t="shared" ref="Q5:Q7" ca="1" si="0">E5+F5+G5+H5+I5+J5+K5+L5+M5+N5+O5+P5</f>
        <v>0</v>
      </c>
    </row>
    <row r="6" spans="1:17" ht="18" customHeight="1">
      <c r="A6" s="760"/>
      <c r="C6" s="315" t="str">
        <f>Revenues!E38</f>
        <v>Product 2 - one time</v>
      </c>
      <c r="E6" s="520">
        <f>Revenues!F44</f>
        <v>0</v>
      </c>
      <c r="F6" s="517">
        <f>Revenues!G44</f>
        <v>0</v>
      </c>
      <c r="G6" s="517">
        <f>Revenues!H44</f>
        <v>0</v>
      </c>
      <c r="H6" s="517">
        <f>Revenues!I44</f>
        <v>0</v>
      </c>
      <c r="I6" s="517">
        <f>Revenues!J44</f>
        <v>0</v>
      </c>
      <c r="J6" s="517">
        <f>Revenues!K44</f>
        <v>0</v>
      </c>
      <c r="K6" s="517">
        <f>Revenues!L44</f>
        <v>0</v>
      </c>
      <c r="L6" s="517">
        <f>Revenues!M44</f>
        <v>0</v>
      </c>
      <c r="M6" s="517">
        <f>Revenues!N44</f>
        <v>0</v>
      </c>
      <c r="N6" s="517">
        <f>Revenues!O44</f>
        <v>0</v>
      </c>
      <c r="O6" s="517">
        <f>Revenues!P44</f>
        <v>0</v>
      </c>
      <c r="P6" s="518">
        <f>Revenues!Q44</f>
        <v>0</v>
      </c>
      <c r="Q6" s="516">
        <f t="shared" si="0"/>
        <v>0</v>
      </c>
    </row>
    <row r="7" spans="1:17" ht="18" customHeight="1">
      <c r="A7" s="760"/>
      <c r="C7" s="315" t="str">
        <f>Revenues!E47</f>
        <v>Product 2 - recurring</v>
      </c>
      <c r="D7" s="316"/>
      <c r="E7" s="519">
        <f>Revenues!F50</f>
        <v>0</v>
      </c>
      <c r="F7" s="514">
        <f>Revenues!G50</f>
        <v>0</v>
      </c>
      <c r="G7" s="514">
        <f>Revenues!H50</f>
        <v>0</v>
      </c>
      <c r="H7" s="514">
        <f>Revenues!I50</f>
        <v>0</v>
      </c>
      <c r="I7" s="514">
        <f>Revenues!J50</f>
        <v>0</v>
      </c>
      <c r="J7" s="514">
        <f>Revenues!K50</f>
        <v>0</v>
      </c>
      <c r="K7" s="514">
        <f>Revenues!L50</f>
        <v>0</v>
      </c>
      <c r="L7" s="514">
        <f>Revenues!M50</f>
        <v>0</v>
      </c>
      <c r="M7" s="514">
        <f>Revenues!N50</f>
        <v>0</v>
      </c>
      <c r="N7" s="514">
        <f>Revenues!O50</f>
        <v>0</v>
      </c>
      <c r="O7" s="514">
        <f>Revenues!P50</f>
        <v>0</v>
      </c>
      <c r="P7" s="515">
        <f>Revenues!Q50</f>
        <v>0</v>
      </c>
      <c r="Q7" s="516">
        <f t="shared" si="0"/>
        <v>0</v>
      </c>
    </row>
    <row r="8" spans="1:17" ht="18" customHeight="1" thickBot="1">
      <c r="A8" s="761"/>
      <c r="C8" s="317" t="s">
        <v>71</v>
      </c>
      <c r="D8" s="316"/>
      <c r="E8" s="301">
        <f>SUM(E4:E7)</f>
        <v>0</v>
      </c>
      <c r="F8" s="302">
        <f t="shared" ref="F8" si="1">SUM(F4:F7)</f>
        <v>0</v>
      </c>
      <c r="G8" s="302">
        <f>SUM(G4:G7)</f>
        <v>0</v>
      </c>
      <c r="H8" s="302">
        <f t="shared" ref="H8:P8" si="2">SUM(H4:H7)</f>
        <v>0</v>
      </c>
      <c r="I8" s="302">
        <f t="shared" ca="1" si="2"/>
        <v>0</v>
      </c>
      <c r="J8" s="302">
        <f t="shared" ca="1" si="2"/>
        <v>0</v>
      </c>
      <c r="K8" s="302">
        <f t="shared" ca="1" si="2"/>
        <v>0</v>
      </c>
      <c r="L8" s="302">
        <f t="shared" ca="1" si="2"/>
        <v>0</v>
      </c>
      <c r="M8" s="302">
        <f t="shared" ca="1" si="2"/>
        <v>0</v>
      </c>
      <c r="N8" s="302">
        <f t="shared" ca="1" si="2"/>
        <v>0</v>
      </c>
      <c r="O8" s="302">
        <f t="shared" ca="1" si="2"/>
        <v>0</v>
      </c>
      <c r="P8" s="303">
        <f t="shared" ca="1" si="2"/>
        <v>0</v>
      </c>
      <c r="Q8" s="304">
        <f ca="1">E8+F8+G8+H8+I8+J8+K8+L8+M8+N8+O8+P8</f>
        <v>0</v>
      </c>
    </row>
    <row r="9" spans="1:17" ht="18" customHeight="1" thickBot="1">
      <c r="A9" s="545"/>
      <c r="C9" s="311"/>
      <c r="D9" s="316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53" t="s">
        <v>223</v>
      </c>
      <c r="C10" s="310" t="s">
        <v>232</v>
      </c>
      <c r="D10" s="311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54"/>
      <c r="C11" s="315" t="str">
        <f>C4</f>
        <v>Product 1 - one time</v>
      </c>
      <c r="D11" s="316"/>
      <c r="E11" s="519">
        <f>Revenues!F24</f>
        <v>0</v>
      </c>
      <c r="F11" s="514">
        <f>Revenues!G24</f>
        <v>0</v>
      </c>
      <c r="G11" s="514">
        <f>Revenues!H24</f>
        <v>0</v>
      </c>
      <c r="H11" s="514">
        <f>Revenues!I24</f>
        <v>0</v>
      </c>
      <c r="I11" s="514">
        <f>Revenues!J24</f>
        <v>0</v>
      </c>
      <c r="J11" s="514">
        <f>Revenues!K24</f>
        <v>0</v>
      </c>
      <c r="K11" s="514">
        <f>Revenues!L24</f>
        <v>0</v>
      </c>
      <c r="L11" s="514">
        <f>Revenues!M24</f>
        <v>0</v>
      </c>
      <c r="M11" s="514">
        <f>Revenues!N24</f>
        <v>0</v>
      </c>
      <c r="N11" s="514">
        <f>Revenues!O24</f>
        <v>0</v>
      </c>
      <c r="O11" s="514">
        <f>Revenues!P24</f>
        <v>0</v>
      </c>
      <c r="P11" s="515">
        <f>Revenues!Q24</f>
        <v>0</v>
      </c>
      <c r="Q11" s="516">
        <f>E11+F11+G11+H11+I11+J11+K11+L11+M11+N11+O11+P11</f>
        <v>0</v>
      </c>
    </row>
    <row r="12" spans="1:17" ht="18" customHeight="1">
      <c r="A12" s="754"/>
      <c r="C12" s="315" t="str">
        <f>C5</f>
        <v>Product 1 - recurring</v>
      </c>
      <c r="E12" s="519">
        <f>Revenues!F36</f>
        <v>0</v>
      </c>
      <c r="F12" s="514">
        <f>Revenues!G36</f>
        <v>0</v>
      </c>
      <c r="G12" s="514">
        <f>Revenues!H36</f>
        <v>0</v>
      </c>
      <c r="H12" s="514">
        <f>Revenues!I36</f>
        <v>0</v>
      </c>
      <c r="I12" s="514">
        <f>Revenues!J36</f>
        <v>0</v>
      </c>
      <c r="J12" s="514">
        <f>Revenues!K36</f>
        <v>0</v>
      </c>
      <c r="K12" s="514">
        <f>Revenues!L36</f>
        <v>0</v>
      </c>
      <c r="L12" s="514">
        <f>Revenues!M36</f>
        <v>0</v>
      </c>
      <c r="M12" s="514">
        <f>Revenues!N36</f>
        <v>0</v>
      </c>
      <c r="N12" s="514">
        <f>Revenues!O36</f>
        <v>0</v>
      </c>
      <c r="O12" s="514">
        <f>Revenues!P36</f>
        <v>0</v>
      </c>
      <c r="P12" s="515">
        <f>Revenues!Q36</f>
        <v>0</v>
      </c>
      <c r="Q12" s="516">
        <f t="shared" ref="Q12:Q14" si="3">E12+F12+G12+H12+I12+J12+K12+L12+M12+N12+O12+P12</f>
        <v>0</v>
      </c>
    </row>
    <row r="13" spans="1:17" ht="18" customHeight="1">
      <c r="A13" s="754"/>
      <c r="C13" s="315" t="str">
        <f>C6</f>
        <v>Product 2 - one time</v>
      </c>
      <c r="E13" s="520">
        <f>Revenues!F45</f>
        <v>0</v>
      </c>
      <c r="F13" s="517">
        <f>Revenues!G45</f>
        <v>0</v>
      </c>
      <c r="G13" s="517">
        <f>Revenues!H45</f>
        <v>0</v>
      </c>
      <c r="H13" s="517">
        <f>Revenues!I45</f>
        <v>0</v>
      </c>
      <c r="I13" s="517">
        <f>Revenues!J45</f>
        <v>0</v>
      </c>
      <c r="J13" s="517">
        <f>Revenues!K45</f>
        <v>0</v>
      </c>
      <c r="K13" s="517">
        <f>Revenues!L45</f>
        <v>0</v>
      </c>
      <c r="L13" s="517">
        <f>Revenues!M45</f>
        <v>0</v>
      </c>
      <c r="M13" s="517">
        <f>Revenues!N45</f>
        <v>0</v>
      </c>
      <c r="N13" s="517">
        <f>Revenues!O45</f>
        <v>0</v>
      </c>
      <c r="O13" s="517">
        <f>Revenues!P45</f>
        <v>0</v>
      </c>
      <c r="P13" s="518">
        <f>Revenues!Q45</f>
        <v>0</v>
      </c>
      <c r="Q13" s="516">
        <f t="shared" si="3"/>
        <v>0</v>
      </c>
    </row>
    <row r="14" spans="1:17" ht="18" customHeight="1">
      <c r="A14" s="754"/>
      <c r="C14" s="315" t="str">
        <f>C7</f>
        <v>Product 2 - recurring</v>
      </c>
      <c r="D14" s="316"/>
      <c r="E14" s="519">
        <f>Revenues!F51</f>
        <v>0</v>
      </c>
      <c r="F14" s="514">
        <f>Revenues!G51</f>
        <v>0</v>
      </c>
      <c r="G14" s="514">
        <f>Revenues!H51</f>
        <v>0</v>
      </c>
      <c r="H14" s="514">
        <f>Revenues!I51</f>
        <v>0</v>
      </c>
      <c r="I14" s="514">
        <f>Revenues!J51</f>
        <v>0</v>
      </c>
      <c r="J14" s="514">
        <f>Revenues!K51</f>
        <v>0</v>
      </c>
      <c r="K14" s="514">
        <f>Revenues!L51</f>
        <v>0</v>
      </c>
      <c r="L14" s="514">
        <f>Revenues!M51</f>
        <v>0</v>
      </c>
      <c r="M14" s="514">
        <f>Revenues!N51</f>
        <v>0</v>
      </c>
      <c r="N14" s="514">
        <f>Revenues!O51</f>
        <v>0</v>
      </c>
      <c r="O14" s="514">
        <f>Revenues!P51</f>
        <v>0</v>
      </c>
      <c r="P14" s="515">
        <f>Revenues!Q51</f>
        <v>0</v>
      </c>
      <c r="Q14" s="516">
        <f t="shared" si="3"/>
        <v>0</v>
      </c>
    </row>
    <row r="15" spans="1:17" ht="18" customHeight="1" thickBot="1">
      <c r="A15" s="762"/>
      <c r="C15" s="317" t="s">
        <v>224</v>
      </c>
      <c r="D15" s="316"/>
      <c r="E15" s="511">
        <f>SUM(E11:E14)</f>
        <v>0</v>
      </c>
      <c r="F15" s="661">
        <f t="shared" ref="F15:P15" si="4">SUM(F11:F14)</f>
        <v>0</v>
      </c>
      <c r="G15" s="661">
        <f t="shared" si="4"/>
        <v>0</v>
      </c>
      <c r="H15" s="661">
        <f t="shared" si="4"/>
        <v>0</v>
      </c>
      <c r="I15" s="661">
        <f t="shared" si="4"/>
        <v>0</v>
      </c>
      <c r="J15" s="661">
        <f t="shared" si="4"/>
        <v>0</v>
      </c>
      <c r="K15" s="661">
        <f t="shared" si="4"/>
        <v>0</v>
      </c>
      <c r="L15" s="661">
        <f t="shared" si="4"/>
        <v>0</v>
      </c>
      <c r="M15" s="661">
        <f t="shared" si="4"/>
        <v>0</v>
      </c>
      <c r="N15" s="661">
        <f t="shared" si="4"/>
        <v>0</v>
      </c>
      <c r="O15" s="661">
        <f t="shared" si="4"/>
        <v>0</v>
      </c>
      <c r="P15" s="662">
        <f t="shared" si="4"/>
        <v>0</v>
      </c>
      <c r="Q15" s="304">
        <f>E15+F15+G15+H15+I15+J15+K15+L15+M15+N15+O15+P15</f>
        <v>0</v>
      </c>
    </row>
    <row r="16" spans="1:17" ht="30" thickBot="1"/>
    <row r="17" spans="1:17" ht="25" thickBot="1">
      <c r="A17" s="759" t="s">
        <v>185</v>
      </c>
      <c r="C17" s="338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3"/>
      <c r="C18" s="354" t="s">
        <v>41</v>
      </c>
      <c r="E18" s="355">
        <f>E8-E15</f>
        <v>0</v>
      </c>
      <c r="F18" s="355">
        <f t="shared" ref="F18:P18" si="5">F8-F15</f>
        <v>0</v>
      </c>
      <c r="G18" s="355">
        <f t="shared" si="5"/>
        <v>0</v>
      </c>
      <c r="H18" s="355">
        <f t="shared" si="5"/>
        <v>0</v>
      </c>
      <c r="I18" s="355">
        <f t="shared" ca="1" si="5"/>
        <v>0</v>
      </c>
      <c r="J18" s="355">
        <f t="shared" ca="1" si="5"/>
        <v>0</v>
      </c>
      <c r="K18" s="355">
        <f t="shared" ca="1" si="5"/>
        <v>0</v>
      </c>
      <c r="L18" s="355">
        <f t="shared" ca="1" si="5"/>
        <v>0</v>
      </c>
      <c r="M18" s="355">
        <f t="shared" ca="1" si="5"/>
        <v>0</v>
      </c>
      <c r="N18" s="355">
        <f t="shared" ca="1" si="5"/>
        <v>0</v>
      </c>
      <c r="O18" s="355">
        <f t="shared" ca="1" si="5"/>
        <v>0</v>
      </c>
      <c r="P18" s="355">
        <f t="shared" ca="1" si="5"/>
        <v>0</v>
      </c>
      <c r="Q18" s="358">
        <f ca="1">E18+F18+G18+H18+I18+J18+K18+L18+M18+N18+O18+P18</f>
        <v>0</v>
      </c>
    </row>
    <row r="19" spans="1:17" ht="30" thickBot="1"/>
    <row r="20" spans="1:17" ht="20">
      <c r="A20" s="753" t="s">
        <v>175</v>
      </c>
      <c r="C20" s="319" t="s">
        <v>27</v>
      </c>
      <c r="D20" s="320"/>
      <c r="E20" s="321" t="s">
        <v>12</v>
      </c>
      <c r="F20" s="322" t="s">
        <v>12</v>
      </c>
      <c r="G20" s="322" t="s">
        <v>12</v>
      </c>
      <c r="H20" s="322" t="s">
        <v>12</v>
      </c>
      <c r="I20" s="322" t="s">
        <v>12</v>
      </c>
      <c r="J20" s="322" t="s">
        <v>12</v>
      </c>
      <c r="K20" s="322" t="s">
        <v>12</v>
      </c>
      <c r="L20" s="322" t="s">
        <v>12</v>
      </c>
      <c r="M20" s="322" t="s">
        <v>12</v>
      </c>
      <c r="N20" s="322" t="s">
        <v>12</v>
      </c>
      <c r="O20" s="322" t="s">
        <v>12</v>
      </c>
      <c r="P20" s="323" t="s">
        <v>12</v>
      </c>
      <c r="Q20" s="324"/>
    </row>
    <row r="21" spans="1:17" ht="16">
      <c r="A21" s="754"/>
      <c r="C21" s="325" t="s">
        <v>28</v>
      </c>
      <c r="E21" s="326">
        <f>HR!F77</f>
        <v>227523.66666666674</v>
      </c>
      <c r="F21" s="327">
        <f>HR!G77</f>
        <v>227523.66666666674</v>
      </c>
      <c r="G21" s="327">
        <f>HR!H77</f>
        <v>227523.66666666674</v>
      </c>
      <c r="H21" s="327">
        <f>HR!I77</f>
        <v>227523.66666666674</v>
      </c>
      <c r="I21" s="327">
        <f>HR!J77</f>
        <v>227523.66666666674</v>
      </c>
      <c r="J21" s="327">
        <f>HR!K77</f>
        <v>227523.66666666674</v>
      </c>
      <c r="K21" s="327">
        <f>HR!L77</f>
        <v>227523.66666666674</v>
      </c>
      <c r="L21" s="327">
        <f>HR!M77</f>
        <v>227523.66666666674</v>
      </c>
      <c r="M21" s="327">
        <f>HR!N77</f>
        <v>227523.66666666674</v>
      </c>
      <c r="N21" s="327">
        <f>HR!O77</f>
        <v>227523.66666666674</v>
      </c>
      <c r="O21" s="327">
        <f>HR!P77</f>
        <v>227523.66666666674</v>
      </c>
      <c r="P21" s="328">
        <f>HR!Q77</f>
        <v>227523.66666666674</v>
      </c>
      <c r="Q21" s="304">
        <f>E21+F21+G21+H21+I21+J21+K21+L21+M21+N21+O21+P21</f>
        <v>2730284.0000000009</v>
      </c>
    </row>
    <row r="22" spans="1:17" ht="16">
      <c r="A22" s="754"/>
      <c r="C22" s="325" t="s">
        <v>240</v>
      </c>
      <c r="E22" s="326">
        <f>HR!F92</f>
        <v>0</v>
      </c>
      <c r="F22" s="327">
        <f>HR!G92</f>
        <v>0</v>
      </c>
      <c r="G22" s="327">
        <f>HR!H92</f>
        <v>0</v>
      </c>
      <c r="H22" s="327">
        <f>HR!I92</f>
        <v>0</v>
      </c>
      <c r="I22" s="327">
        <f>HR!J92</f>
        <v>0</v>
      </c>
      <c r="J22" s="327">
        <f>HR!K92</f>
        <v>0</v>
      </c>
      <c r="K22" s="327">
        <f>HR!L92</f>
        <v>0</v>
      </c>
      <c r="L22" s="327">
        <f>HR!M92</f>
        <v>0</v>
      </c>
      <c r="M22" s="327">
        <f>HR!N92</f>
        <v>0</v>
      </c>
      <c r="N22" s="327">
        <f>HR!O92</f>
        <v>0</v>
      </c>
      <c r="O22" s="327">
        <f>HR!P92</f>
        <v>0</v>
      </c>
      <c r="P22" s="328">
        <f>HR!Q92</f>
        <v>0</v>
      </c>
      <c r="Q22" s="304"/>
    </row>
    <row r="23" spans="1:17" ht="16">
      <c r="A23" s="754"/>
      <c r="C23" s="325" t="s">
        <v>16</v>
      </c>
      <c r="E23" s="326">
        <f>HR!F104</f>
        <v>0</v>
      </c>
      <c r="F23" s="327">
        <f>HR!G104</f>
        <v>0</v>
      </c>
      <c r="G23" s="327">
        <f>HR!H104</f>
        <v>0</v>
      </c>
      <c r="H23" s="327">
        <f>HR!I104</f>
        <v>0</v>
      </c>
      <c r="I23" s="327">
        <f>HR!J104</f>
        <v>0</v>
      </c>
      <c r="J23" s="327">
        <f>HR!K104</f>
        <v>0</v>
      </c>
      <c r="K23" s="327">
        <f>HR!L104</f>
        <v>0</v>
      </c>
      <c r="L23" s="327">
        <f>HR!M104</f>
        <v>0</v>
      </c>
      <c r="M23" s="327">
        <f>HR!N104</f>
        <v>0</v>
      </c>
      <c r="N23" s="327">
        <f>HR!O104</f>
        <v>0</v>
      </c>
      <c r="O23" s="327">
        <f>HR!P104</f>
        <v>0</v>
      </c>
      <c r="P23" s="328">
        <f>HR!Q104</f>
        <v>0</v>
      </c>
      <c r="Q23" s="304">
        <f>E23+F23+G23+H23+I23+J23+K23+L23+M23+N23+O23+P23</f>
        <v>0</v>
      </c>
    </row>
    <row r="24" spans="1:17" ht="18" thickBot="1">
      <c r="A24" s="754"/>
      <c r="C24" s="329" t="s">
        <v>29</v>
      </c>
      <c r="D24" s="330"/>
      <c r="E24" s="331">
        <f t="shared" ref="E24:P24" si="6">SUM(E21:E23)</f>
        <v>227523.66666666674</v>
      </c>
      <c r="F24" s="332">
        <f t="shared" si="6"/>
        <v>227523.66666666674</v>
      </c>
      <c r="G24" s="332">
        <f t="shared" si="6"/>
        <v>227523.66666666674</v>
      </c>
      <c r="H24" s="332">
        <f t="shared" si="6"/>
        <v>227523.66666666674</v>
      </c>
      <c r="I24" s="332">
        <f t="shared" si="6"/>
        <v>227523.66666666674</v>
      </c>
      <c r="J24" s="332">
        <f t="shared" si="6"/>
        <v>227523.66666666674</v>
      </c>
      <c r="K24" s="332">
        <f t="shared" si="6"/>
        <v>227523.66666666674</v>
      </c>
      <c r="L24" s="332">
        <f t="shared" si="6"/>
        <v>227523.66666666674</v>
      </c>
      <c r="M24" s="332">
        <f t="shared" si="6"/>
        <v>227523.66666666674</v>
      </c>
      <c r="N24" s="332">
        <f t="shared" si="6"/>
        <v>227523.66666666674</v>
      </c>
      <c r="O24" s="332">
        <f t="shared" si="6"/>
        <v>227523.66666666674</v>
      </c>
      <c r="P24" s="333">
        <f t="shared" si="6"/>
        <v>227523.66666666674</v>
      </c>
      <c r="Q24" s="304">
        <f>E24+F24+G24+H24+I24+J24+K24+L24+M24+N24+O24+P24</f>
        <v>2730284.0000000009</v>
      </c>
    </row>
    <row r="25" spans="1:17" ht="9" customHeight="1" thickBot="1">
      <c r="A25" s="75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54"/>
      <c r="C26" s="319" t="s">
        <v>13</v>
      </c>
      <c r="D26" s="320"/>
      <c r="E26" s="335" t="s">
        <v>12</v>
      </c>
      <c r="F26" s="336" t="s">
        <v>12</v>
      </c>
      <c r="G26" s="336" t="s">
        <v>12</v>
      </c>
      <c r="H26" s="336" t="s">
        <v>12</v>
      </c>
      <c r="I26" s="336" t="s">
        <v>12</v>
      </c>
      <c r="J26" s="336" t="s">
        <v>12</v>
      </c>
      <c r="K26" s="336" t="s">
        <v>12</v>
      </c>
      <c r="L26" s="336" t="s">
        <v>12</v>
      </c>
      <c r="M26" s="336" t="s">
        <v>12</v>
      </c>
      <c r="N26" s="336" t="s">
        <v>12</v>
      </c>
      <c r="O26" s="336" t="s">
        <v>12</v>
      </c>
      <c r="P26" s="337" t="s">
        <v>12</v>
      </c>
      <c r="Q26" s="324"/>
    </row>
    <row r="27" spans="1:17" ht="16">
      <c r="A27" s="754"/>
      <c r="C27" s="325" t="str">
        <f>IT!A10</f>
        <v>System Infrastructure</v>
      </c>
      <c r="E27" s="326">
        <f>IT!F13</f>
        <v>0</v>
      </c>
      <c r="F27" s="327">
        <f>IT!G13</f>
        <v>0</v>
      </c>
      <c r="G27" s="327">
        <f>IT!H13</f>
        <v>0</v>
      </c>
      <c r="H27" s="327">
        <f>IT!I13</f>
        <v>0</v>
      </c>
      <c r="I27" s="327">
        <f ca="1">IT!J13</f>
        <v>0</v>
      </c>
      <c r="J27" s="327">
        <f ca="1">IT!K13</f>
        <v>0</v>
      </c>
      <c r="K27" s="327">
        <f ca="1">IT!L13</f>
        <v>0</v>
      </c>
      <c r="L27" s="327">
        <f ca="1">IT!M13</f>
        <v>0</v>
      </c>
      <c r="M27" s="327">
        <f ca="1">IT!N13</f>
        <v>0</v>
      </c>
      <c r="N27" s="327">
        <f ca="1">IT!O13</f>
        <v>0</v>
      </c>
      <c r="O27" s="327">
        <f ca="1">IT!P13</f>
        <v>0</v>
      </c>
      <c r="P27" s="328">
        <f ca="1">IT!Q13</f>
        <v>0</v>
      </c>
      <c r="Q27" s="304">
        <f ca="1">E27+F27+G27+H27+I27+J27+K27+L27+M27+N27+O27+P27</f>
        <v>0</v>
      </c>
    </row>
    <row r="28" spans="1:17" ht="15.75" customHeight="1">
      <c r="A28" s="754"/>
      <c r="C28" s="325" t="s">
        <v>50</v>
      </c>
      <c r="E28" s="326">
        <f>IT!F18</f>
        <v>7200</v>
      </c>
      <c r="F28" s="327">
        <f>IT!G18</f>
        <v>7200</v>
      </c>
      <c r="G28" s="327">
        <f>IT!H18</f>
        <v>7200</v>
      </c>
      <c r="H28" s="327">
        <f>IT!I18</f>
        <v>7200</v>
      </c>
      <c r="I28" s="327">
        <f>IT!J18</f>
        <v>7200</v>
      </c>
      <c r="J28" s="327">
        <f>IT!K18</f>
        <v>7200</v>
      </c>
      <c r="K28" s="327">
        <f>IT!L18</f>
        <v>7200</v>
      </c>
      <c r="L28" s="327">
        <f>IT!M18</f>
        <v>7200</v>
      </c>
      <c r="M28" s="327">
        <f>IT!N18</f>
        <v>7200</v>
      </c>
      <c r="N28" s="327">
        <f>IT!O18</f>
        <v>7200</v>
      </c>
      <c r="O28" s="327">
        <f>IT!P18</f>
        <v>7200</v>
      </c>
      <c r="P28" s="328">
        <f>IT!Q18</f>
        <v>7200</v>
      </c>
      <c r="Q28" s="304">
        <f>E28+F28+G28+H28+I28+J28+K28+L28+M28+N28+O28+P28</f>
        <v>86400</v>
      </c>
    </row>
    <row r="29" spans="1:17" ht="18" thickBot="1">
      <c r="A29" s="754"/>
      <c r="C29" s="329" t="s">
        <v>31</v>
      </c>
      <c r="D29" s="330"/>
      <c r="E29" s="331">
        <f>SUM(E27:E28)</f>
        <v>7200</v>
      </c>
      <c r="F29" s="332">
        <f t="shared" ref="F29:P29" si="7">SUM(F27:F28)</f>
        <v>7200</v>
      </c>
      <c r="G29" s="332">
        <f t="shared" si="7"/>
        <v>7200</v>
      </c>
      <c r="H29" s="332">
        <f t="shared" si="7"/>
        <v>7200</v>
      </c>
      <c r="I29" s="332">
        <f t="shared" ca="1" si="7"/>
        <v>7200</v>
      </c>
      <c r="J29" s="332">
        <f t="shared" ca="1" si="7"/>
        <v>7200</v>
      </c>
      <c r="K29" s="332">
        <f t="shared" ca="1" si="7"/>
        <v>7200</v>
      </c>
      <c r="L29" s="332">
        <f t="shared" ca="1" si="7"/>
        <v>7200</v>
      </c>
      <c r="M29" s="332">
        <f t="shared" ca="1" si="7"/>
        <v>7200</v>
      </c>
      <c r="N29" s="332">
        <f t="shared" ca="1" si="7"/>
        <v>7200</v>
      </c>
      <c r="O29" s="332">
        <f t="shared" ca="1" si="7"/>
        <v>7200</v>
      </c>
      <c r="P29" s="333">
        <f t="shared" ca="1" si="7"/>
        <v>7200</v>
      </c>
      <c r="Q29" s="304">
        <f ca="1">E29+F29+G29+H29+I29+J29+K29+L29+M29+N29+O29+P29</f>
        <v>86400</v>
      </c>
    </row>
    <row r="30" spans="1:17" ht="8.25" customHeight="1" thickBot="1">
      <c r="A30" s="75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54"/>
      <c r="C31" s="338" t="s">
        <v>14</v>
      </c>
      <c r="D31" s="339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54"/>
      <c r="C32" s="340" t="str">
        <f>Marketing!A5</f>
        <v>Online-Marketing</v>
      </c>
      <c r="E32" s="326">
        <f>Marketing!F11</f>
        <v>0</v>
      </c>
      <c r="F32" s="327">
        <f>Marketing!G11</f>
        <v>0</v>
      </c>
      <c r="G32" s="327">
        <f>Marketing!H11</f>
        <v>0</v>
      </c>
      <c r="H32" s="327">
        <f>Marketing!I11</f>
        <v>0</v>
      </c>
      <c r="I32" s="327">
        <f>Marketing!J11</f>
        <v>0</v>
      </c>
      <c r="J32" s="327">
        <f>Marketing!K11</f>
        <v>0</v>
      </c>
      <c r="K32" s="327">
        <f>Marketing!L11</f>
        <v>0</v>
      </c>
      <c r="L32" s="327">
        <f>Marketing!M11</f>
        <v>0</v>
      </c>
      <c r="M32" s="327">
        <f>Marketing!N11</f>
        <v>0</v>
      </c>
      <c r="N32" s="327">
        <f>Marketing!O11</f>
        <v>0</v>
      </c>
      <c r="O32" s="327">
        <f>Marketing!P11</f>
        <v>0</v>
      </c>
      <c r="P32" s="328">
        <f>Marketing!Q11</f>
        <v>0</v>
      </c>
      <c r="Q32" s="304">
        <f>E32+F32+G32+H32+I32+J32+K32+L32+M32+N32+O32+P32</f>
        <v>0</v>
      </c>
    </row>
    <row r="33" spans="1:17" ht="16">
      <c r="A33" s="754"/>
      <c r="C33" s="340" t="str">
        <f>Marketing!A13</f>
        <v>Offline Marketing</v>
      </c>
      <c r="E33" s="326">
        <f>Marketing!F18</f>
        <v>0</v>
      </c>
      <c r="F33" s="327">
        <f>Marketing!G18</f>
        <v>0</v>
      </c>
      <c r="G33" s="327">
        <f>Marketing!H18</f>
        <v>0</v>
      </c>
      <c r="H33" s="327">
        <f>Marketing!I18</f>
        <v>0</v>
      </c>
      <c r="I33" s="327">
        <f>Marketing!J18</f>
        <v>0</v>
      </c>
      <c r="J33" s="327">
        <f>Marketing!K18</f>
        <v>0</v>
      </c>
      <c r="K33" s="327">
        <f>Marketing!L18</f>
        <v>0</v>
      </c>
      <c r="L33" s="327">
        <f>Marketing!M18</f>
        <v>0</v>
      </c>
      <c r="M33" s="327">
        <f>Marketing!N18</f>
        <v>0</v>
      </c>
      <c r="N33" s="327">
        <f>Marketing!O18</f>
        <v>0</v>
      </c>
      <c r="O33" s="327">
        <f>Marketing!P18</f>
        <v>0</v>
      </c>
      <c r="P33" s="328">
        <f>Marketing!Q18</f>
        <v>0</v>
      </c>
      <c r="Q33" s="304">
        <f>E33+F33+G33+H33+I33+J33+K33+L33+M33+N33+O33+P33</f>
        <v>0</v>
      </c>
    </row>
    <row r="34" spans="1:17" ht="18" thickBot="1">
      <c r="A34" s="754"/>
      <c r="C34" s="329" t="s">
        <v>30</v>
      </c>
      <c r="D34" s="330"/>
      <c r="E34" s="331">
        <f t="shared" ref="E34:P34" si="8">SUM(E32:E33)</f>
        <v>0</v>
      </c>
      <c r="F34" s="332">
        <f t="shared" si="8"/>
        <v>0</v>
      </c>
      <c r="G34" s="332">
        <f t="shared" si="8"/>
        <v>0</v>
      </c>
      <c r="H34" s="332">
        <f t="shared" si="8"/>
        <v>0</v>
      </c>
      <c r="I34" s="332">
        <f t="shared" si="8"/>
        <v>0</v>
      </c>
      <c r="J34" s="332">
        <f t="shared" si="8"/>
        <v>0</v>
      </c>
      <c r="K34" s="332">
        <f t="shared" si="8"/>
        <v>0</v>
      </c>
      <c r="L34" s="332">
        <f t="shared" si="8"/>
        <v>0</v>
      </c>
      <c r="M34" s="332">
        <f t="shared" si="8"/>
        <v>0</v>
      </c>
      <c r="N34" s="332">
        <f t="shared" si="8"/>
        <v>0</v>
      </c>
      <c r="O34" s="332">
        <f t="shared" si="8"/>
        <v>0</v>
      </c>
      <c r="P34" s="333">
        <f t="shared" si="8"/>
        <v>0</v>
      </c>
      <c r="Q34" s="304">
        <f>E34+F34+G34+H34+I34+J34+K34+L34+M34+N34+O34+P34</f>
        <v>0</v>
      </c>
    </row>
    <row r="35" spans="1:17" ht="9.75" customHeight="1" thickBot="1">
      <c r="A35" s="75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54"/>
      <c r="C36" s="338" t="s">
        <v>177</v>
      </c>
      <c r="D36" s="339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54"/>
      <c r="C37" s="325" t="s">
        <v>35</v>
      </c>
      <c r="E37" s="326">
        <f>Misc!F14</f>
        <v>40000</v>
      </c>
      <c r="F37" s="327">
        <f>Misc!G14</f>
        <v>0</v>
      </c>
      <c r="G37" s="327">
        <f>Misc!H14</f>
        <v>0</v>
      </c>
      <c r="H37" s="327">
        <f>Misc!I14</f>
        <v>0</v>
      </c>
      <c r="I37" s="327">
        <f>Misc!J14</f>
        <v>0</v>
      </c>
      <c r="J37" s="327">
        <f>Misc!K14</f>
        <v>0</v>
      </c>
      <c r="K37" s="327">
        <f>Misc!L14</f>
        <v>0</v>
      </c>
      <c r="L37" s="327">
        <f>Misc!M14</f>
        <v>0</v>
      </c>
      <c r="M37" s="327">
        <f>Misc!N14</f>
        <v>0</v>
      </c>
      <c r="N37" s="327">
        <f>Misc!O14</f>
        <v>0</v>
      </c>
      <c r="O37" s="327">
        <f>Misc!P14</f>
        <v>0</v>
      </c>
      <c r="P37" s="328">
        <f>Misc!Q14</f>
        <v>0</v>
      </c>
      <c r="Q37" s="304">
        <f t="shared" ref="Q37" si="9">E37+F37+G37+H37+I37+J37+K37+L37+M37+N37+O37+P37</f>
        <v>40000</v>
      </c>
    </row>
    <row r="38" spans="1:17" ht="16">
      <c r="A38" s="754"/>
      <c r="C38" s="325" t="s">
        <v>36</v>
      </c>
      <c r="E38" s="326">
        <f>Misc!F15</f>
        <v>0</v>
      </c>
      <c r="F38" s="327">
        <f>Misc!G15</f>
        <v>0</v>
      </c>
      <c r="G38" s="327">
        <f>Misc!H15</f>
        <v>0</v>
      </c>
      <c r="H38" s="327">
        <f>Misc!I15</f>
        <v>0</v>
      </c>
      <c r="I38" s="327">
        <f>Misc!J15</f>
        <v>0</v>
      </c>
      <c r="J38" s="327">
        <f>Misc!K15</f>
        <v>0</v>
      </c>
      <c r="K38" s="327">
        <f>Misc!L15</f>
        <v>0</v>
      </c>
      <c r="L38" s="327">
        <f>Misc!M15</f>
        <v>0</v>
      </c>
      <c r="M38" s="327">
        <f>Misc!N15</f>
        <v>0</v>
      </c>
      <c r="N38" s="327">
        <f>Misc!O15</f>
        <v>61</v>
      </c>
      <c r="O38" s="327">
        <f>Misc!P15</f>
        <v>61</v>
      </c>
      <c r="P38" s="328">
        <f>Misc!Q15</f>
        <v>100</v>
      </c>
      <c r="Q38" s="304">
        <f>E38+F38+G38+H38+I38+J38+K38+L38+M38+N38+O38+P38</f>
        <v>222</v>
      </c>
    </row>
    <row r="39" spans="1:17" ht="16">
      <c r="A39" s="754"/>
      <c r="C39" s="340" t="s">
        <v>268</v>
      </c>
      <c r="E39" s="326">
        <f>Misc!F17</f>
        <v>0</v>
      </c>
      <c r="F39" s="327">
        <f>Misc!G17</f>
        <v>0</v>
      </c>
      <c r="G39" s="327">
        <f>Misc!H17</f>
        <v>0</v>
      </c>
      <c r="H39" s="327">
        <f>Misc!I17</f>
        <v>0</v>
      </c>
      <c r="I39" s="327">
        <f>Misc!J17</f>
        <v>0</v>
      </c>
      <c r="J39" s="327">
        <f>Misc!K17</f>
        <v>0</v>
      </c>
      <c r="K39" s="327">
        <f>Misc!L17</f>
        <v>0</v>
      </c>
      <c r="L39" s="327">
        <f>Misc!M17</f>
        <v>0</v>
      </c>
      <c r="M39" s="327">
        <f>Misc!N17</f>
        <v>0</v>
      </c>
      <c r="N39" s="327">
        <f>Misc!O17</f>
        <v>1500</v>
      </c>
      <c r="O39" s="327">
        <f>Misc!P17</f>
        <v>0</v>
      </c>
      <c r="P39" s="328">
        <f>Misc!Q17</f>
        <v>500</v>
      </c>
      <c r="Q39" s="304">
        <f t="shared" ref="Q39:Q44" si="10">E39+F39+G39+H39+I39+J39+K39+L39+M39+N39+O39+P39</f>
        <v>2000</v>
      </c>
    </row>
    <row r="40" spans="1:17" ht="16">
      <c r="A40" s="754"/>
      <c r="C40" s="325" t="s">
        <v>247</v>
      </c>
      <c r="E40" s="326">
        <f>Misc!F16</f>
        <v>0</v>
      </c>
      <c r="F40" s="327">
        <f>Misc!G16</f>
        <v>0</v>
      </c>
      <c r="G40" s="327">
        <f>Misc!H16</f>
        <v>0</v>
      </c>
      <c r="H40" s="327">
        <f>Misc!I16</f>
        <v>0</v>
      </c>
      <c r="I40" s="327">
        <f ca="1">Misc!J16</f>
        <v>0</v>
      </c>
      <c r="J40" s="327">
        <f ca="1">Misc!K16</f>
        <v>0</v>
      </c>
      <c r="K40" s="327">
        <f ca="1">Misc!L16</f>
        <v>0</v>
      </c>
      <c r="L40" s="327">
        <f ca="1">Misc!M16</f>
        <v>0</v>
      </c>
      <c r="M40" s="327">
        <f ca="1">Misc!N16</f>
        <v>0</v>
      </c>
      <c r="N40" s="327">
        <f ca="1">Misc!O16</f>
        <v>0</v>
      </c>
      <c r="O40" s="327">
        <f ca="1">Misc!P16</f>
        <v>0</v>
      </c>
      <c r="P40" s="328">
        <f ca="1">Misc!Q16</f>
        <v>0</v>
      </c>
      <c r="Q40" s="304">
        <f t="shared" ca="1" si="10"/>
        <v>0</v>
      </c>
    </row>
    <row r="41" spans="1:17" ht="16">
      <c r="A41" s="754"/>
      <c r="C41" s="325" t="s">
        <v>37</v>
      </c>
      <c r="E41" s="326">
        <f>Misc!F18+Misc!F19</f>
        <v>4900</v>
      </c>
      <c r="F41" s="327">
        <f>Misc!G18+Misc!G19</f>
        <v>4900</v>
      </c>
      <c r="G41" s="327">
        <f>Misc!H18+Misc!H19</f>
        <v>4900</v>
      </c>
      <c r="H41" s="327">
        <f>Misc!I18+Misc!I19</f>
        <v>4900</v>
      </c>
      <c r="I41" s="327">
        <f>Misc!J18+Misc!J19</f>
        <v>4900</v>
      </c>
      <c r="J41" s="327">
        <f>Misc!K18+Misc!K19</f>
        <v>4900</v>
      </c>
      <c r="K41" s="327">
        <f>Misc!L18+Misc!L19</f>
        <v>4900</v>
      </c>
      <c r="L41" s="327">
        <f>Misc!M18+Misc!M19</f>
        <v>4900</v>
      </c>
      <c r="M41" s="327">
        <f>Misc!N18+Misc!N19</f>
        <v>4900</v>
      </c>
      <c r="N41" s="327">
        <f>Misc!O18+Misc!O19</f>
        <v>4900</v>
      </c>
      <c r="O41" s="327">
        <f>Misc!P18+Misc!P19</f>
        <v>4900</v>
      </c>
      <c r="P41" s="328">
        <f>Misc!Q18+Misc!Q19</f>
        <v>4900</v>
      </c>
      <c r="Q41" s="304">
        <f t="shared" si="10"/>
        <v>58800</v>
      </c>
    </row>
    <row r="42" spans="1:17" ht="16">
      <c r="A42" s="754"/>
      <c r="C42" s="325" t="s">
        <v>38</v>
      </c>
      <c r="E42" s="326">
        <f>Misc!F20</f>
        <v>20000</v>
      </c>
      <c r="F42" s="327">
        <f>Misc!G20</f>
        <v>20000</v>
      </c>
      <c r="G42" s="327">
        <f>Misc!H20</f>
        <v>20000</v>
      </c>
      <c r="H42" s="327">
        <f>Misc!I20</f>
        <v>20000</v>
      </c>
      <c r="I42" s="327">
        <f>Misc!J20</f>
        <v>20000</v>
      </c>
      <c r="J42" s="327">
        <f>Misc!K20</f>
        <v>20000</v>
      </c>
      <c r="K42" s="327">
        <f>Misc!L20</f>
        <v>20000</v>
      </c>
      <c r="L42" s="327">
        <f>Misc!M20</f>
        <v>20000</v>
      </c>
      <c r="M42" s="327">
        <f>Misc!N20</f>
        <v>20000</v>
      </c>
      <c r="N42" s="327">
        <f>Misc!O20</f>
        <v>20000</v>
      </c>
      <c r="O42" s="327">
        <f>Misc!P20</f>
        <v>20000</v>
      </c>
      <c r="P42" s="328">
        <f>Misc!Q20</f>
        <v>20000</v>
      </c>
      <c r="Q42" s="304">
        <f t="shared" si="10"/>
        <v>240000</v>
      </c>
    </row>
    <row r="43" spans="1:17" ht="16">
      <c r="A43" s="754"/>
      <c r="C43" s="325" t="s">
        <v>67</v>
      </c>
      <c r="E43" s="326">
        <f>Misc!F21+Misc!F22</f>
        <v>6000</v>
      </c>
      <c r="F43" s="327">
        <f>Misc!G21+Misc!G22</f>
        <v>4000</v>
      </c>
      <c r="G43" s="327">
        <f>Misc!H21+Misc!H22</f>
        <v>4000</v>
      </c>
      <c r="H43" s="327">
        <f>Misc!I21+Misc!I22</f>
        <v>4000</v>
      </c>
      <c r="I43" s="327">
        <f>Misc!J21+Misc!J22</f>
        <v>4000</v>
      </c>
      <c r="J43" s="327">
        <f>Misc!K21+Misc!K22</f>
        <v>4000</v>
      </c>
      <c r="K43" s="327">
        <f>Misc!L21+Misc!L22</f>
        <v>4000</v>
      </c>
      <c r="L43" s="327">
        <f>Misc!M21+Misc!M22</f>
        <v>4000</v>
      </c>
      <c r="M43" s="327">
        <f>Misc!N21+Misc!N22</f>
        <v>4000</v>
      </c>
      <c r="N43" s="327">
        <f>Misc!O21+Misc!O22</f>
        <v>4000</v>
      </c>
      <c r="O43" s="327">
        <f>Misc!P21+Misc!P22</f>
        <v>4000</v>
      </c>
      <c r="P43" s="328">
        <f>Misc!Q21+Misc!Q22</f>
        <v>4000</v>
      </c>
      <c r="Q43" s="304">
        <f t="shared" si="10"/>
        <v>50000</v>
      </c>
    </row>
    <row r="44" spans="1:17" ht="16">
      <c r="A44" s="754"/>
      <c r="C44" s="325" t="s">
        <v>32</v>
      </c>
      <c r="E44" s="326">
        <f>Misc!F23</f>
        <v>0</v>
      </c>
      <c r="F44" s="327">
        <f>Misc!G23</f>
        <v>0</v>
      </c>
      <c r="G44" s="327">
        <f>Misc!H23</f>
        <v>0</v>
      </c>
      <c r="H44" s="327">
        <f>Misc!I23</f>
        <v>0</v>
      </c>
      <c r="I44" s="327">
        <f ca="1">Misc!J23</f>
        <v>0</v>
      </c>
      <c r="J44" s="327">
        <f ca="1">Misc!K23</f>
        <v>0</v>
      </c>
      <c r="K44" s="327">
        <f ca="1">Misc!L23</f>
        <v>0</v>
      </c>
      <c r="L44" s="327">
        <f ca="1">Misc!M23</f>
        <v>0</v>
      </c>
      <c r="M44" s="327">
        <f ca="1">Misc!N23</f>
        <v>0</v>
      </c>
      <c r="N44" s="327">
        <f ca="1">Misc!O23</f>
        <v>0</v>
      </c>
      <c r="O44" s="327">
        <f ca="1">Misc!P23</f>
        <v>0</v>
      </c>
      <c r="P44" s="328">
        <f ca="1">Misc!Q23</f>
        <v>0</v>
      </c>
      <c r="Q44" s="304">
        <f t="shared" ca="1" si="10"/>
        <v>0</v>
      </c>
    </row>
    <row r="45" spans="1:17" ht="18" thickBot="1">
      <c r="A45" s="754"/>
      <c r="C45" s="341" t="s">
        <v>178</v>
      </c>
      <c r="D45" s="330"/>
      <c r="E45" s="331">
        <f t="shared" ref="E45:P45" si="11">SUM(E37:E44)</f>
        <v>70900</v>
      </c>
      <c r="F45" s="332">
        <f t="shared" si="11"/>
        <v>28900</v>
      </c>
      <c r="G45" s="332">
        <f t="shared" si="11"/>
        <v>28900</v>
      </c>
      <c r="H45" s="332">
        <f t="shared" si="11"/>
        <v>28900</v>
      </c>
      <c r="I45" s="332">
        <f t="shared" ca="1" si="11"/>
        <v>28900</v>
      </c>
      <c r="J45" s="332">
        <f t="shared" ca="1" si="11"/>
        <v>28900</v>
      </c>
      <c r="K45" s="332">
        <f t="shared" ca="1" si="11"/>
        <v>28900</v>
      </c>
      <c r="L45" s="332">
        <f t="shared" ca="1" si="11"/>
        <v>28900</v>
      </c>
      <c r="M45" s="332">
        <f t="shared" ca="1" si="11"/>
        <v>28900</v>
      </c>
      <c r="N45" s="332">
        <f t="shared" ca="1" si="11"/>
        <v>30461</v>
      </c>
      <c r="O45" s="332">
        <f t="shared" ca="1" si="11"/>
        <v>28961</v>
      </c>
      <c r="P45" s="333">
        <f t="shared" ca="1" si="11"/>
        <v>29500</v>
      </c>
      <c r="Q45" s="304">
        <f ca="1">E45+F45+G45+H45+I45+J45+K45+L45+M45+N45+O45+P45</f>
        <v>391022</v>
      </c>
    </row>
    <row r="46" spans="1:17" ht="18" thickBot="1">
      <c r="A46" s="754"/>
      <c r="C46" s="342"/>
      <c r="D46" s="330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54"/>
      <c r="C47" s="344" t="s">
        <v>179</v>
      </c>
      <c r="E47" s="345">
        <f>E24+E29+E34+E45</f>
        <v>305623.66666666674</v>
      </c>
      <c r="F47" s="346">
        <f t="shared" ref="F47:P47" si="12">F24+F29+F34+F45</f>
        <v>263623.66666666674</v>
      </c>
      <c r="G47" s="346">
        <f t="shared" si="12"/>
        <v>263623.66666666674</v>
      </c>
      <c r="H47" s="346">
        <f t="shared" si="12"/>
        <v>263623.66666666674</v>
      </c>
      <c r="I47" s="346">
        <f t="shared" ca="1" si="12"/>
        <v>263623.66666666674</v>
      </c>
      <c r="J47" s="346">
        <f t="shared" ca="1" si="12"/>
        <v>263623.66666666674</v>
      </c>
      <c r="K47" s="346">
        <f t="shared" ca="1" si="12"/>
        <v>263623.66666666674</v>
      </c>
      <c r="L47" s="346">
        <f t="shared" ca="1" si="12"/>
        <v>263623.66666666674</v>
      </c>
      <c r="M47" s="346">
        <f t="shared" ca="1" si="12"/>
        <v>263623.66666666674</v>
      </c>
      <c r="N47" s="346">
        <f t="shared" ca="1" si="12"/>
        <v>265184.66666666674</v>
      </c>
      <c r="O47" s="346">
        <f t="shared" ca="1" si="12"/>
        <v>263684.66666666674</v>
      </c>
      <c r="P47" s="347">
        <f t="shared" ca="1" si="12"/>
        <v>264223.66666666674</v>
      </c>
      <c r="Q47" s="304">
        <f ca="1">E47+F47+G47+H47+I47+J47+K47+L47+M47+N47+O47+P47</f>
        <v>3207706.0000000019</v>
      </c>
    </row>
    <row r="48" spans="1:17" ht="18" thickBot="1">
      <c r="A48" s="754"/>
      <c r="C48" s="348"/>
      <c r="D48" s="330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55"/>
      <c r="C49" s="349" t="s">
        <v>68</v>
      </c>
      <c r="D49" s="330"/>
      <c r="E49" s="350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2"/>
      <c r="Q49" s="304">
        <f>SUM(E49:P49)</f>
        <v>0</v>
      </c>
    </row>
    <row r="50" spans="1:17" ht="30" thickBot="1">
      <c r="E50" s="334"/>
      <c r="Q50" s="359"/>
    </row>
    <row r="51" spans="1:17" ht="25" customHeight="1" thickBot="1">
      <c r="A51" s="764" t="s">
        <v>21</v>
      </c>
      <c r="C51" s="338" t="s">
        <v>21</v>
      </c>
      <c r="D51" s="35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54" t="s">
        <v>41</v>
      </c>
      <c r="E52" s="355">
        <f>E8-E15-E47-E49</f>
        <v>-305623.66666666674</v>
      </c>
      <c r="F52" s="355">
        <f t="shared" ref="F52:P52" si="13">F8-F15-F47-F49</f>
        <v>-263623.66666666674</v>
      </c>
      <c r="G52" s="355">
        <f t="shared" si="13"/>
        <v>-263623.66666666674</v>
      </c>
      <c r="H52" s="355">
        <f t="shared" si="13"/>
        <v>-263623.66666666674</v>
      </c>
      <c r="I52" s="355">
        <f t="shared" ca="1" si="13"/>
        <v>-263623.66666666674</v>
      </c>
      <c r="J52" s="355">
        <f t="shared" ca="1" si="13"/>
        <v>-263623.66666666674</v>
      </c>
      <c r="K52" s="355">
        <f t="shared" ca="1" si="13"/>
        <v>-263623.66666666674</v>
      </c>
      <c r="L52" s="355">
        <f t="shared" ca="1" si="13"/>
        <v>-263623.66666666674</v>
      </c>
      <c r="M52" s="355">
        <f t="shared" ca="1" si="13"/>
        <v>-263623.66666666674</v>
      </c>
      <c r="N52" s="355">
        <f t="shared" ca="1" si="13"/>
        <v>-265184.66666666674</v>
      </c>
      <c r="O52" s="355">
        <f t="shared" ca="1" si="13"/>
        <v>-263684.66666666674</v>
      </c>
      <c r="P52" s="355">
        <f t="shared" ca="1" si="13"/>
        <v>-264223.66666666674</v>
      </c>
      <c r="Q52" s="358">
        <f ca="1">E52+F52+G52+H52+I52+J52+K52+L52+M52+N52+O52+P52</f>
        <v>-3207706.0000000019</v>
      </c>
    </row>
    <row r="53" spans="1:17">
      <c r="E53" s="334"/>
      <c r="Q53" s="359"/>
    </row>
    <row r="54" spans="1:17" ht="30" thickBot="1">
      <c r="E54" s="334"/>
      <c r="Q54" s="359"/>
    </row>
    <row r="55" spans="1:17" ht="18.75" customHeight="1" thickBot="1">
      <c r="A55" s="753" t="s">
        <v>72</v>
      </c>
      <c r="C55" s="360" t="s">
        <v>79</v>
      </c>
      <c r="E55" s="361" t="e">
        <f ca="1">Revenues!F54-Revenues!F56-E47</f>
        <v>#VALUE!</v>
      </c>
      <c r="F55" s="361">
        <f ca="1">Revenues!G54-Revenues!G56-F47</f>
        <v>-263623.66666666674</v>
      </c>
      <c r="G55" s="361">
        <f ca="1">Revenues!H54-Revenues!H56-G47</f>
        <v>-263623.66666666674</v>
      </c>
      <c r="H55" s="361">
        <f ca="1">Revenues!I54-Revenues!I56-H47</f>
        <v>-263623.66666666674</v>
      </c>
      <c r="I55" s="361">
        <f ca="1">Revenues!J54-Revenues!J56-I47</f>
        <v>-263623.66666666674</v>
      </c>
      <c r="J55" s="361">
        <f ca="1">Revenues!K54-Revenues!K56-J47</f>
        <v>-263623.66666666674</v>
      </c>
      <c r="K55" s="361">
        <f ca="1">Revenues!L54-Revenues!L56-K47</f>
        <v>-263623.66666666674</v>
      </c>
      <c r="L55" s="361">
        <f ca="1">Revenues!M54-Revenues!M56-L47</f>
        <v>-263623.66666666674</v>
      </c>
      <c r="M55" s="361">
        <f ca="1">Revenues!N54-Revenues!N56-M47</f>
        <v>-263623.66666666674</v>
      </c>
      <c r="N55" s="361">
        <f ca="1">Revenues!O54-Revenues!O56-N47</f>
        <v>-265184.66666666674</v>
      </c>
      <c r="O55" s="361">
        <f ca="1">Revenues!P54-Revenues!P56-O47</f>
        <v>-263684.66666666674</v>
      </c>
      <c r="P55" s="361">
        <f ca="1">Revenues!Q54-Revenues!Q56-P47</f>
        <v>-264223.66666666674</v>
      </c>
      <c r="Q55" s="358" t="e">
        <f ca="1">SUM(E55:P55)</f>
        <v>#VALUE!</v>
      </c>
    </row>
    <row r="56" spans="1:17" ht="17" thickBot="1">
      <c r="A56" s="754"/>
      <c r="E56" s="334"/>
      <c r="Q56" s="359"/>
    </row>
    <row r="57" spans="1:17" ht="23" customHeight="1">
      <c r="A57" s="754"/>
      <c r="C57" s="31" t="s">
        <v>78</v>
      </c>
      <c r="D57" s="35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54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54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/>
      <c r="J59" s="695">
        <v>0</v>
      </c>
      <c r="K59" s="695">
        <v>0</v>
      </c>
      <c r="L59" s="695">
        <v>0</v>
      </c>
      <c r="M59" s="695">
        <v>100000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54"/>
      <c r="C60" s="3" t="s">
        <v>205</v>
      </c>
      <c r="E60" s="363">
        <f t="shared" ref="E60:P60" si="14">SUM(E58:E59)</f>
        <v>0</v>
      </c>
      <c r="F60" s="364">
        <f t="shared" si="14"/>
        <v>0</v>
      </c>
      <c r="G60" s="364">
        <f t="shared" si="14"/>
        <v>0</v>
      </c>
      <c r="H60" s="364">
        <f t="shared" si="14"/>
        <v>0</v>
      </c>
      <c r="I60" s="364">
        <f t="shared" si="14"/>
        <v>0</v>
      </c>
      <c r="J60" s="364">
        <f t="shared" si="14"/>
        <v>0</v>
      </c>
      <c r="K60" s="364">
        <f t="shared" si="14"/>
        <v>0</v>
      </c>
      <c r="L60" s="364">
        <f t="shared" si="14"/>
        <v>0</v>
      </c>
      <c r="M60" s="364">
        <f t="shared" si="14"/>
        <v>100000</v>
      </c>
      <c r="N60" s="364">
        <f t="shared" si="14"/>
        <v>0</v>
      </c>
      <c r="O60" s="364">
        <f t="shared" si="14"/>
        <v>0</v>
      </c>
      <c r="P60" s="365">
        <f t="shared" si="14"/>
        <v>0</v>
      </c>
      <c r="Q60" s="304">
        <f>SUM(E60:P60)</f>
        <v>100000</v>
      </c>
    </row>
    <row r="61" spans="1:17" ht="16" customHeight="1" thickBot="1">
      <c r="A61" s="754"/>
      <c r="C61" s="311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54"/>
      <c r="C62" s="338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54"/>
      <c r="C63" s="368" t="s">
        <v>13</v>
      </c>
      <c r="E63" s="369">
        <f>IT!F22</f>
        <v>360</v>
      </c>
      <c r="F63" s="370">
        <f>IT!G22</f>
        <v>360</v>
      </c>
      <c r="G63" s="370">
        <f>IT!H22</f>
        <v>360</v>
      </c>
      <c r="H63" s="370">
        <f>IT!I22</f>
        <v>360</v>
      </c>
      <c r="I63" s="370">
        <f ca="1">IT!J22</f>
        <v>360</v>
      </c>
      <c r="J63" s="370">
        <f ca="1">IT!K22</f>
        <v>360</v>
      </c>
      <c r="K63" s="370">
        <f ca="1">IT!L22</f>
        <v>360</v>
      </c>
      <c r="L63" s="370">
        <f ca="1">IT!M22</f>
        <v>360</v>
      </c>
      <c r="M63" s="370">
        <f ca="1">IT!N22</f>
        <v>360</v>
      </c>
      <c r="N63" s="370">
        <f ca="1">IT!O22</f>
        <v>360</v>
      </c>
      <c r="O63" s="370">
        <f ca="1">IT!P22</f>
        <v>360</v>
      </c>
      <c r="P63" s="371">
        <f ca="1">IT!Q22</f>
        <v>360</v>
      </c>
      <c r="Q63" s="372"/>
    </row>
    <row r="64" spans="1:17" ht="16" customHeight="1">
      <c r="A64" s="754"/>
      <c r="C64" s="368" t="s">
        <v>32</v>
      </c>
      <c r="E64" s="369">
        <f>Misc!F26</f>
        <v>0</v>
      </c>
      <c r="F64" s="370">
        <f>Misc!G26</f>
        <v>0</v>
      </c>
      <c r="G64" s="370">
        <f>Misc!H26</f>
        <v>0</v>
      </c>
      <c r="H64" s="370">
        <f>Misc!I26</f>
        <v>0</v>
      </c>
      <c r="I64" s="370">
        <f ca="1">Misc!J26</f>
        <v>0</v>
      </c>
      <c r="J64" s="370">
        <f ca="1">Misc!K26</f>
        <v>0</v>
      </c>
      <c r="K64" s="370">
        <f ca="1">Misc!L26</f>
        <v>0</v>
      </c>
      <c r="L64" s="370">
        <f ca="1">Misc!M26</f>
        <v>0</v>
      </c>
      <c r="M64" s="370">
        <f ca="1">Misc!N26</f>
        <v>0</v>
      </c>
      <c r="N64" s="370">
        <f ca="1">Misc!O26</f>
        <v>0</v>
      </c>
      <c r="O64" s="370">
        <f ca="1">Misc!P26</f>
        <v>0</v>
      </c>
      <c r="P64" s="371">
        <f ca="1">Misc!Q26</f>
        <v>0</v>
      </c>
      <c r="Q64" s="372"/>
    </row>
    <row r="65" spans="1:18" ht="20" thickBot="1">
      <c r="A65" s="754"/>
      <c r="C65" s="362" t="s">
        <v>69</v>
      </c>
      <c r="E65" s="373">
        <f>E63+E64</f>
        <v>360</v>
      </c>
      <c r="F65" s="374">
        <f t="shared" ref="F65:P65" si="15">F63+F64</f>
        <v>360</v>
      </c>
      <c r="G65" s="374">
        <f t="shared" si="15"/>
        <v>360</v>
      </c>
      <c r="H65" s="374">
        <f t="shared" si="15"/>
        <v>360</v>
      </c>
      <c r="I65" s="374">
        <f t="shared" ca="1" si="15"/>
        <v>360</v>
      </c>
      <c r="J65" s="374">
        <f t="shared" ca="1" si="15"/>
        <v>360</v>
      </c>
      <c r="K65" s="374">
        <f t="shared" ca="1" si="15"/>
        <v>360</v>
      </c>
      <c r="L65" s="374">
        <f t="shared" ca="1" si="15"/>
        <v>360</v>
      </c>
      <c r="M65" s="374">
        <f t="shared" ca="1" si="15"/>
        <v>360</v>
      </c>
      <c r="N65" s="374">
        <f t="shared" ca="1" si="15"/>
        <v>360</v>
      </c>
      <c r="O65" s="374">
        <f t="shared" ca="1" si="15"/>
        <v>360</v>
      </c>
      <c r="P65" s="375">
        <f t="shared" ca="1" si="15"/>
        <v>360</v>
      </c>
      <c r="Q65" s="304">
        <f ca="1">SUM(E65:P65)</f>
        <v>4320</v>
      </c>
    </row>
    <row r="66" spans="1:18" ht="20" thickBot="1">
      <c r="A66" s="754"/>
      <c r="C66" s="376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8" s="378" customFormat="1" ht="23" customHeight="1" thickBot="1">
      <c r="A67" s="754"/>
      <c r="B67" s="377"/>
      <c r="C67" s="338" t="s">
        <v>42</v>
      </c>
      <c r="D67" s="35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  <c r="R67" s="353"/>
    </row>
    <row r="68" spans="1:18" s="378" customFormat="1" ht="21" customHeight="1" thickBot="1">
      <c r="A68" s="755"/>
      <c r="B68" s="377"/>
      <c r="C68" s="379" t="s">
        <v>77</v>
      </c>
      <c r="E68" s="355">
        <v>0</v>
      </c>
      <c r="F68" s="356">
        <f t="shared" ref="F68:P68" ca="1" si="16">E68+F55+F60-F65</f>
        <v>-263983.66666666674</v>
      </c>
      <c r="G68" s="356">
        <f t="shared" ca="1" si="16"/>
        <v>-527967.33333333349</v>
      </c>
      <c r="H68" s="356">
        <f t="shared" ca="1" si="16"/>
        <v>-791951.00000000023</v>
      </c>
      <c r="I68" s="356">
        <f t="shared" ca="1" si="16"/>
        <v>-1055934.666666667</v>
      </c>
      <c r="J68" s="356">
        <f t="shared" ca="1" si="16"/>
        <v>-1319918.3333333337</v>
      </c>
      <c r="K68" s="356">
        <f t="shared" ca="1" si="16"/>
        <v>-1583902.0000000005</v>
      </c>
      <c r="L68" s="356">
        <f t="shared" ca="1" si="16"/>
        <v>-1847885.6666666672</v>
      </c>
      <c r="M68" s="356">
        <f t="shared" ca="1" si="16"/>
        <v>-2011869.333333334</v>
      </c>
      <c r="N68" s="356">
        <f t="shared" ca="1" si="16"/>
        <v>-2277414.0000000009</v>
      </c>
      <c r="O68" s="356">
        <f t="shared" ca="1" si="16"/>
        <v>-2541458.6666666679</v>
      </c>
      <c r="P68" s="357">
        <f t="shared" ca="1" si="16"/>
        <v>-2806042.3333333349</v>
      </c>
      <c r="Q68" s="358"/>
    </row>
    <row r="69" spans="1:18" s="378" customFormat="1" ht="16.5" customHeight="1">
      <c r="A69" s="547"/>
      <c r="B69" s="377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1"/>
    </row>
    <row r="70" spans="1:18" s="378" customFormat="1" ht="15">
      <c r="A70" s="639" t="s">
        <v>253</v>
      </c>
      <c r="B70" s="698"/>
      <c r="C70" s="699"/>
      <c r="Q70" s="318"/>
    </row>
    <row r="71" spans="1:18" ht="15">
      <c r="A71" s="639" t="s">
        <v>254</v>
      </c>
      <c r="B71" s="634"/>
      <c r="C71" s="621"/>
    </row>
    <row r="73" spans="1:18" ht="21" customHeight="1">
      <c r="E73" s="334"/>
      <c r="F73" s="334"/>
      <c r="G73" s="334"/>
      <c r="H73" s="334"/>
      <c r="I73" s="382"/>
      <c r="J73" s="334"/>
      <c r="K73" s="334"/>
      <c r="L73" s="382"/>
      <c r="M73" s="334"/>
      <c r="N73" s="334"/>
      <c r="O73" s="334"/>
      <c r="P73" s="382"/>
    </row>
  </sheetData>
  <dataConsolidate/>
  <mergeCells count="9">
    <mergeCell ref="A55:A68"/>
    <mergeCell ref="E67:P67"/>
    <mergeCell ref="A3:A8"/>
    <mergeCell ref="A10:A15"/>
    <mergeCell ref="A17:A18"/>
    <mergeCell ref="E17:P17"/>
    <mergeCell ref="A20:A49"/>
    <mergeCell ref="A51:A52"/>
    <mergeCell ref="E51:P51"/>
  </mergeCells>
  <conditionalFormatting sqref="E52:P52">
    <cfRule type="cellIs" dxfId="55" priority="7" operator="lessThan">
      <formula>0</formula>
    </cfRule>
    <cfRule type="cellIs" dxfId="54" priority="8" operator="greaterThan">
      <formula>0</formula>
    </cfRule>
  </conditionalFormatting>
  <conditionalFormatting sqref="E68:P68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E55:P55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E18:P18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R73"/>
  <sheetViews>
    <sheetView showGridLines="0" zoomScale="85" zoomScaleNormal="85" zoomScalePageLayoutView="70" workbookViewId="0">
      <pane xSplit="3" topLeftCell="D1" activePane="topRight" state="frozen"/>
      <selection pane="topRight" activeCell="A2" sqref="A2"/>
    </sheetView>
  </sheetViews>
  <sheetFormatPr baseColWidth="10" defaultColWidth="9.1640625" defaultRowHeight="29"/>
  <cols>
    <col min="1" max="1" width="7" style="546" customWidth="1"/>
    <col min="2" max="2" width="2.1640625" style="309" customWidth="1"/>
    <col min="3" max="3" width="29.33203125" style="306" customWidth="1"/>
    <col min="4" max="4" width="5" style="306" customWidth="1"/>
    <col min="5" max="5" width="15.5" style="306" customWidth="1" collapsed="1"/>
    <col min="6" max="6" width="15.5" style="306" customWidth="1"/>
    <col min="7" max="14" width="14.83203125" style="306" customWidth="1"/>
    <col min="15" max="16" width="15" style="306" customWidth="1"/>
    <col min="17" max="17" width="13.83203125" style="318" bestFit="1" customWidth="1"/>
    <col min="18" max="16384" width="9.1640625" style="306"/>
  </cols>
  <sheetData>
    <row r="1" spans="1:17" ht="21.75" customHeight="1">
      <c r="A1" s="733" t="str">
        <f>Overview!C5&amp;" Profit &amp; Loss (P&amp;L)"</f>
        <v>2021 Profit &amp; Loss (P&amp;L)</v>
      </c>
      <c r="B1" s="553"/>
      <c r="C1" s="305"/>
      <c r="E1" s="307" t="s">
        <v>0</v>
      </c>
      <c r="F1" s="307" t="s">
        <v>1</v>
      </c>
      <c r="G1" s="307" t="s">
        <v>2</v>
      </c>
      <c r="H1" s="307" t="s">
        <v>3</v>
      </c>
      <c r="I1" s="307" t="s">
        <v>17</v>
      </c>
      <c r="J1" s="307" t="s">
        <v>5</v>
      </c>
      <c r="K1" s="307" t="s">
        <v>6</v>
      </c>
      <c r="L1" s="307" t="s">
        <v>7</v>
      </c>
      <c r="M1" s="307" t="s">
        <v>8</v>
      </c>
      <c r="N1" s="307" t="s">
        <v>18</v>
      </c>
      <c r="O1" s="307" t="s">
        <v>10</v>
      </c>
      <c r="P1" s="307" t="s">
        <v>19</v>
      </c>
      <c r="Q1" s="308" t="str">
        <f>"Total "&amp;Overview!C5</f>
        <v>Total 2021</v>
      </c>
    </row>
    <row r="2" spans="1:17" ht="8" customHeight="1" thickBot="1">
      <c r="A2" s="544"/>
      <c r="C2" s="305"/>
      <c r="Q2" s="306"/>
    </row>
    <row r="3" spans="1:17" ht="18" customHeight="1">
      <c r="A3" s="759" t="s">
        <v>33</v>
      </c>
      <c r="C3" s="310"/>
      <c r="D3" s="311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0"/>
      <c r="C4" s="315" t="str">
        <f>Revenues!E17</f>
        <v>Product 1 - one time</v>
      </c>
      <c r="D4" s="316"/>
      <c r="E4" s="519">
        <f>Revenues!R23</f>
        <v>0</v>
      </c>
      <c r="F4" s="514">
        <f>Revenues!S23</f>
        <v>0</v>
      </c>
      <c r="G4" s="514">
        <f>Revenues!T23</f>
        <v>0</v>
      </c>
      <c r="H4" s="514">
        <f>Revenues!U23</f>
        <v>0</v>
      </c>
      <c r="I4" s="514">
        <f>Revenues!V23</f>
        <v>0</v>
      </c>
      <c r="J4" s="514">
        <f>Revenues!W23</f>
        <v>3840</v>
      </c>
      <c r="K4" s="514">
        <f>Revenues!X23</f>
        <v>0</v>
      </c>
      <c r="L4" s="514">
        <f>Revenues!Y23</f>
        <v>1120</v>
      </c>
      <c r="M4" s="514">
        <f>Revenues!Z23</f>
        <v>0</v>
      </c>
      <c r="N4" s="514">
        <f>Revenues!AA23</f>
        <v>0</v>
      </c>
      <c r="O4" s="514">
        <f>Revenues!AB23</f>
        <v>2880</v>
      </c>
      <c r="P4" s="515">
        <f>Revenues!AC23</f>
        <v>3840</v>
      </c>
      <c r="Q4" s="516">
        <f>E4+F4+G4+H4+I4+J4+K4+L4+M4+N4+O4+P4</f>
        <v>11680</v>
      </c>
    </row>
    <row r="5" spans="1:17" ht="18" customHeight="1">
      <c r="A5" s="760"/>
      <c r="C5" s="315" t="str">
        <f>Revenues!E26</f>
        <v>Product 1 - recurring</v>
      </c>
      <c r="E5" s="519">
        <f ca="1">Revenues!R35</f>
        <v>0</v>
      </c>
      <c r="F5" s="514">
        <f ca="1">Revenues!S35</f>
        <v>0</v>
      </c>
      <c r="G5" s="514">
        <f ca="1">Revenues!T35</f>
        <v>0</v>
      </c>
      <c r="H5" s="514">
        <f ca="1">Revenues!U35</f>
        <v>0</v>
      </c>
      <c r="I5" s="514">
        <f ca="1">Revenues!V35</f>
        <v>0</v>
      </c>
      <c r="J5" s="514">
        <f ca="1">Revenues!W35</f>
        <v>0</v>
      </c>
      <c r="K5" s="514">
        <f ca="1">Revenues!X35</f>
        <v>0</v>
      </c>
      <c r="L5" s="514">
        <f ca="1">Revenues!Y35</f>
        <v>2028</v>
      </c>
      <c r="M5" s="514">
        <f ca="1">Revenues!Z35</f>
        <v>2028</v>
      </c>
      <c r="N5" s="514">
        <f ca="1">Revenues!AA35</f>
        <v>2028</v>
      </c>
      <c r="O5" s="514">
        <f ca="1">Revenues!AB35</f>
        <v>2028</v>
      </c>
      <c r="P5" s="515">
        <f ca="1">Revenues!AC35</f>
        <v>2028</v>
      </c>
      <c r="Q5" s="516">
        <f t="shared" ref="Q5:Q7" ca="1" si="0">E5+F5+G5+H5+I5+J5+K5+L5+M5+N5+O5+P5</f>
        <v>10140</v>
      </c>
    </row>
    <row r="6" spans="1:17" ht="18" customHeight="1">
      <c r="A6" s="760"/>
      <c r="C6" s="315" t="str">
        <f>Revenues!E38</f>
        <v>Product 2 - one time</v>
      </c>
      <c r="E6" s="520">
        <f>Revenues!R44</f>
        <v>0</v>
      </c>
      <c r="F6" s="517">
        <f>Revenues!S44</f>
        <v>0</v>
      </c>
      <c r="G6" s="517">
        <f>Revenues!T44</f>
        <v>0</v>
      </c>
      <c r="H6" s="517">
        <f>Revenues!U44</f>
        <v>0</v>
      </c>
      <c r="I6" s="517">
        <f>Revenues!V44</f>
        <v>0</v>
      </c>
      <c r="J6" s="517">
        <f>Revenues!W44</f>
        <v>0</v>
      </c>
      <c r="K6" s="517">
        <f>Revenues!X44</f>
        <v>9600</v>
      </c>
      <c r="L6" s="517">
        <f>Revenues!Y44</f>
        <v>0</v>
      </c>
      <c r="M6" s="517">
        <f>Revenues!Z44</f>
        <v>0</v>
      </c>
      <c r="N6" s="517">
        <f>Revenues!AA44</f>
        <v>0</v>
      </c>
      <c r="O6" s="517">
        <f>Revenues!AB44</f>
        <v>0</v>
      </c>
      <c r="P6" s="518">
        <f>Revenues!AC44</f>
        <v>5760</v>
      </c>
      <c r="Q6" s="516">
        <f t="shared" si="0"/>
        <v>15360</v>
      </c>
    </row>
    <row r="7" spans="1:17" ht="18" customHeight="1">
      <c r="A7" s="760"/>
      <c r="C7" s="315" t="str">
        <f>Revenues!E47</f>
        <v>Product 2 - recurring</v>
      </c>
      <c r="D7" s="316"/>
      <c r="E7" s="519">
        <f>Revenues!R50</f>
        <v>0</v>
      </c>
      <c r="F7" s="514">
        <f>Revenues!S50</f>
        <v>0</v>
      </c>
      <c r="G7" s="514">
        <f>Revenues!T50</f>
        <v>0</v>
      </c>
      <c r="H7" s="514">
        <f>Revenues!U50</f>
        <v>0</v>
      </c>
      <c r="I7" s="514">
        <f>Revenues!V50</f>
        <v>0</v>
      </c>
      <c r="J7" s="514">
        <f>Revenues!W50</f>
        <v>0</v>
      </c>
      <c r="K7" s="514">
        <f>Revenues!X50</f>
        <v>0</v>
      </c>
      <c r="L7" s="514">
        <f>Revenues!Y50</f>
        <v>3081</v>
      </c>
      <c r="M7" s="514">
        <f>Revenues!Z50</f>
        <v>3081</v>
      </c>
      <c r="N7" s="514">
        <f>Revenues!AA50</f>
        <v>3081</v>
      </c>
      <c r="O7" s="514">
        <f>Revenues!AB50</f>
        <v>3081</v>
      </c>
      <c r="P7" s="515">
        <f>Revenues!AC50</f>
        <v>3081</v>
      </c>
      <c r="Q7" s="516">
        <f t="shared" si="0"/>
        <v>15405</v>
      </c>
    </row>
    <row r="8" spans="1:17" ht="18" customHeight="1" thickBot="1">
      <c r="A8" s="761"/>
      <c r="C8" s="317" t="s">
        <v>71</v>
      </c>
      <c r="D8" s="316"/>
      <c r="E8" s="301">
        <f ca="1">SUM(E4:E7)</f>
        <v>0</v>
      </c>
      <c r="F8" s="302">
        <f t="shared" ref="F8" ca="1" si="1">SUM(F4:F7)</f>
        <v>0</v>
      </c>
      <c r="G8" s="302">
        <f ca="1">SUM(G4:G7)</f>
        <v>0</v>
      </c>
      <c r="H8" s="302">
        <f t="shared" ref="H8" ca="1" si="2">SUM(H4:H7)</f>
        <v>0</v>
      </c>
      <c r="I8" s="302">
        <f t="shared" ref="I8" ca="1" si="3">SUM(I4:I7)</f>
        <v>0</v>
      </c>
      <c r="J8" s="302">
        <f t="shared" ref="J8" ca="1" si="4">SUM(J4:J7)</f>
        <v>3840</v>
      </c>
      <c r="K8" s="302">
        <f t="shared" ref="K8" ca="1" si="5">SUM(K4:K7)</f>
        <v>9600</v>
      </c>
      <c r="L8" s="302">
        <f t="shared" ref="L8" ca="1" si="6">SUM(L4:L7)</f>
        <v>6229</v>
      </c>
      <c r="M8" s="302">
        <f t="shared" ref="M8" ca="1" si="7">SUM(M4:M7)</f>
        <v>5109</v>
      </c>
      <c r="N8" s="302">
        <f t="shared" ref="N8" ca="1" si="8">SUM(N4:N7)</f>
        <v>5109</v>
      </c>
      <c r="O8" s="302">
        <f t="shared" ref="O8" ca="1" si="9">SUM(O4:O7)</f>
        <v>7989</v>
      </c>
      <c r="P8" s="303">
        <f t="shared" ref="P8" ca="1" si="10">SUM(P4:P7)</f>
        <v>14709</v>
      </c>
      <c r="Q8" s="304">
        <f ca="1">E8+F8+G8+H8+I8+J8+K8+L8+M8+N8+O8+P8</f>
        <v>52585</v>
      </c>
    </row>
    <row r="9" spans="1:17" ht="18" customHeight="1" thickBot="1">
      <c r="A9" s="545"/>
      <c r="C9" s="311"/>
      <c r="D9" s="316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53" t="s">
        <v>223</v>
      </c>
      <c r="C10" s="310" t="s">
        <v>232</v>
      </c>
      <c r="D10" s="311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54"/>
      <c r="C11" s="315" t="str">
        <f>C4</f>
        <v>Product 1 - one time</v>
      </c>
      <c r="D11" s="316"/>
      <c r="E11" s="519">
        <f>Revenues!R24</f>
        <v>0</v>
      </c>
      <c r="F11" s="519">
        <f>Revenues!S24</f>
        <v>0</v>
      </c>
      <c r="G11" s="519">
        <f>Revenues!T24</f>
        <v>0</v>
      </c>
      <c r="H11" s="519">
        <f>Revenues!U24</f>
        <v>0</v>
      </c>
      <c r="I11" s="519">
        <f>Revenues!V24</f>
        <v>0</v>
      </c>
      <c r="J11" s="519">
        <f>Revenues!W24</f>
        <v>0</v>
      </c>
      <c r="K11" s="519">
        <f>Revenues!X24</f>
        <v>0</v>
      </c>
      <c r="L11" s="519">
        <f>Revenues!Y24</f>
        <v>0</v>
      </c>
      <c r="M11" s="519">
        <f>Revenues!Z24</f>
        <v>0</v>
      </c>
      <c r="N11" s="519">
        <f>Revenues!AA24</f>
        <v>0</v>
      </c>
      <c r="O11" s="519">
        <f>Revenues!AB24</f>
        <v>0</v>
      </c>
      <c r="P11" s="519">
        <f>Revenues!AC24</f>
        <v>0</v>
      </c>
      <c r="Q11" s="516">
        <f>E11+F11+G11+H11+I11+J11+K11+L11+M11+N11+O11+P11</f>
        <v>0</v>
      </c>
    </row>
    <row r="12" spans="1:17" ht="18" customHeight="1">
      <c r="A12" s="754"/>
      <c r="C12" s="315" t="str">
        <f>C5</f>
        <v>Product 1 - recurring</v>
      </c>
      <c r="E12" s="519">
        <f>Revenues!R36</f>
        <v>0</v>
      </c>
      <c r="F12" s="519">
        <f>Revenues!S36</f>
        <v>0</v>
      </c>
      <c r="G12" s="519">
        <f>Revenues!T36</f>
        <v>0</v>
      </c>
      <c r="H12" s="519">
        <f>Revenues!U36</f>
        <v>0</v>
      </c>
      <c r="I12" s="519">
        <f>Revenues!V36</f>
        <v>0</v>
      </c>
      <c r="J12" s="519">
        <f>Revenues!W36</f>
        <v>0</v>
      </c>
      <c r="K12" s="519">
        <f>Revenues!X36</f>
        <v>0</v>
      </c>
      <c r="L12" s="519">
        <f>Revenues!Y36</f>
        <v>0</v>
      </c>
      <c r="M12" s="519">
        <f>Revenues!Z36</f>
        <v>0</v>
      </c>
      <c r="N12" s="519">
        <f>Revenues!AA36</f>
        <v>0</v>
      </c>
      <c r="O12" s="519">
        <f>Revenues!AB36</f>
        <v>0</v>
      </c>
      <c r="P12" s="519">
        <f>Revenues!AC36</f>
        <v>0</v>
      </c>
      <c r="Q12" s="516">
        <f t="shared" ref="Q12:Q14" si="11">E12+F12+G12+H12+I12+J12+K12+L12+M12+N12+O12+P12</f>
        <v>0</v>
      </c>
    </row>
    <row r="13" spans="1:17" ht="18" customHeight="1">
      <c r="A13" s="754"/>
      <c r="C13" s="315" t="str">
        <f>C6</f>
        <v>Product 2 - one time</v>
      </c>
      <c r="E13" s="520">
        <f>Revenues!R45</f>
        <v>0</v>
      </c>
      <c r="F13" s="520">
        <f>Revenues!S45</f>
        <v>0</v>
      </c>
      <c r="G13" s="520">
        <f>Revenues!T45</f>
        <v>0</v>
      </c>
      <c r="H13" s="520">
        <f>Revenues!U45</f>
        <v>0</v>
      </c>
      <c r="I13" s="520">
        <f>Revenues!V45</f>
        <v>0</v>
      </c>
      <c r="J13" s="520">
        <f>Revenues!W45</f>
        <v>0</v>
      </c>
      <c r="K13" s="520">
        <f>Revenues!X45</f>
        <v>0</v>
      </c>
      <c r="L13" s="520">
        <f>Revenues!Y45</f>
        <v>0</v>
      </c>
      <c r="M13" s="520">
        <f>Revenues!Z45</f>
        <v>0</v>
      </c>
      <c r="N13" s="520">
        <f>Revenues!AA45</f>
        <v>0</v>
      </c>
      <c r="O13" s="520">
        <f>Revenues!AB45</f>
        <v>0</v>
      </c>
      <c r="P13" s="520">
        <f>Revenues!AC45</f>
        <v>0</v>
      </c>
      <c r="Q13" s="516">
        <f t="shared" si="11"/>
        <v>0</v>
      </c>
    </row>
    <row r="14" spans="1:17" ht="18" customHeight="1">
      <c r="A14" s="754"/>
      <c r="C14" s="315" t="str">
        <f>C7</f>
        <v>Product 2 - recurring</v>
      </c>
      <c r="D14" s="316"/>
      <c r="E14" s="519">
        <f>Revenues!R51</f>
        <v>0</v>
      </c>
      <c r="F14" s="519">
        <f>Revenues!S51</f>
        <v>0</v>
      </c>
      <c r="G14" s="519">
        <f>Revenues!T51</f>
        <v>0</v>
      </c>
      <c r="H14" s="519">
        <f>Revenues!U51</f>
        <v>0</v>
      </c>
      <c r="I14" s="519">
        <f>Revenues!V51</f>
        <v>0</v>
      </c>
      <c r="J14" s="519">
        <f>Revenues!W51</f>
        <v>0</v>
      </c>
      <c r="K14" s="519">
        <f>Revenues!X51</f>
        <v>0</v>
      </c>
      <c r="L14" s="519">
        <f>Revenues!Y51</f>
        <v>0</v>
      </c>
      <c r="M14" s="519">
        <f>Revenues!Z51</f>
        <v>0</v>
      </c>
      <c r="N14" s="519">
        <f>Revenues!AA51</f>
        <v>0</v>
      </c>
      <c r="O14" s="519">
        <f>Revenues!AB51</f>
        <v>0</v>
      </c>
      <c r="P14" s="519">
        <f>Revenues!AC51</f>
        <v>0</v>
      </c>
      <c r="Q14" s="516">
        <f t="shared" si="11"/>
        <v>0</v>
      </c>
    </row>
    <row r="15" spans="1:17" ht="18" customHeight="1" thickBot="1">
      <c r="A15" s="762"/>
      <c r="C15" s="317" t="s">
        <v>224</v>
      </c>
      <c r="D15" s="316"/>
      <c r="E15" s="511">
        <f>SUM(E11:E14)</f>
        <v>0</v>
      </c>
      <c r="F15" s="511">
        <f t="shared" ref="F15:P15" si="12">SUM(F11:F14)</f>
        <v>0</v>
      </c>
      <c r="G15" s="511">
        <f t="shared" si="12"/>
        <v>0</v>
      </c>
      <c r="H15" s="511">
        <f t="shared" si="12"/>
        <v>0</v>
      </c>
      <c r="I15" s="511">
        <f t="shared" si="12"/>
        <v>0</v>
      </c>
      <c r="J15" s="511">
        <f t="shared" si="12"/>
        <v>0</v>
      </c>
      <c r="K15" s="511">
        <f t="shared" si="12"/>
        <v>0</v>
      </c>
      <c r="L15" s="511">
        <f t="shared" si="12"/>
        <v>0</v>
      </c>
      <c r="M15" s="511">
        <f t="shared" si="12"/>
        <v>0</v>
      </c>
      <c r="N15" s="511">
        <f t="shared" si="12"/>
        <v>0</v>
      </c>
      <c r="O15" s="511">
        <f t="shared" si="12"/>
        <v>0</v>
      </c>
      <c r="P15" s="511">
        <f t="shared" si="12"/>
        <v>0</v>
      </c>
      <c r="Q15" s="304">
        <f>E15+F15+G15+H15+I15+J15+K15+L15+M15+N15+O15+P15</f>
        <v>0</v>
      </c>
    </row>
    <row r="16" spans="1:17" ht="30" thickBot="1"/>
    <row r="17" spans="1:17" ht="25" thickBot="1">
      <c r="A17" s="759" t="s">
        <v>185</v>
      </c>
      <c r="C17" s="338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3"/>
      <c r="C18" s="354" t="s">
        <v>41</v>
      </c>
      <c r="E18" s="355">
        <f ca="1">E8-E15</f>
        <v>0</v>
      </c>
      <c r="F18" s="355">
        <f t="shared" ref="F18:P18" ca="1" si="13">F8-F15</f>
        <v>0</v>
      </c>
      <c r="G18" s="355">
        <f t="shared" ca="1" si="13"/>
        <v>0</v>
      </c>
      <c r="H18" s="355">
        <f t="shared" ca="1" si="13"/>
        <v>0</v>
      </c>
      <c r="I18" s="355">
        <f t="shared" ca="1" si="13"/>
        <v>0</v>
      </c>
      <c r="J18" s="355">
        <f t="shared" ca="1" si="13"/>
        <v>3840</v>
      </c>
      <c r="K18" s="355">
        <f t="shared" ca="1" si="13"/>
        <v>9600</v>
      </c>
      <c r="L18" s="355">
        <f t="shared" ca="1" si="13"/>
        <v>6229</v>
      </c>
      <c r="M18" s="355">
        <f t="shared" ca="1" si="13"/>
        <v>5109</v>
      </c>
      <c r="N18" s="355">
        <f t="shared" ca="1" si="13"/>
        <v>5109</v>
      </c>
      <c r="O18" s="355">
        <f t="shared" ca="1" si="13"/>
        <v>7989</v>
      </c>
      <c r="P18" s="355">
        <f t="shared" ca="1" si="13"/>
        <v>14709</v>
      </c>
      <c r="Q18" s="358">
        <f ca="1">E18+F18+G18+H18+I18+J18+K18+L18+M18+N18+O18+P18</f>
        <v>52585</v>
      </c>
    </row>
    <row r="19" spans="1:17" ht="30" thickBot="1"/>
    <row r="20" spans="1:17" ht="20">
      <c r="A20" s="753" t="s">
        <v>175</v>
      </c>
      <c r="C20" s="319" t="s">
        <v>27</v>
      </c>
      <c r="D20" s="320"/>
      <c r="E20" s="321" t="s">
        <v>12</v>
      </c>
      <c r="F20" s="322" t="s">
        <v>12</v>
      </c>
      <c r="G20" s="322" t="s">
        <v>12</v>
      </c>
      <c r="H20" s="322" t="s">
        <v>12</v>
      </c>
      <c r="I20" s="322" t="s">
        <v>12</v>
      </c>
      <c r="J20" s="322" t="s">
        <v>12</v>
      </c>
      <c r="K20" s="322" t="s">
        <v>12</v>
      </c>
      <c r="L20" s="322" t="s">
        <v>12</v>
      </c>
      <c r="M20" s="322" t="s">
        <v>12</v>
      </c>
      <c r="N20" s="322" t="s">
        <v>12</v>
      </c>
      <c r="O20" s="322" t="s">
        <v>12</v>
      </c>
      <c r="P20" s="323" t="s">
        <v>12</v>
      </c>
      <c r="Q20" s="324"/>
    </row>
    <row r="21" spans="1:17" ht="16">
      <c r="A21" s="754"/>
      <c r="C21" s="325" t="s">
        <v>28</v>
      </c>
      <c r="E21" s="326">
        <f>HR!S77</f>
        <v>227523.66666666674</v>
      </c>
      <c r="F21" s="327">
        <f>HR!T77</f>
        <v>227523.66666666674</v>
      </c>
      <c r="G21" s="327">
        <f>HR!U77</f>
        <v>227523.66666666674</v>
      </c>
      <c r="H21" s="327">
        <f>HR!V77</f>
        <v>227523.66666666674</v>
      </c>
      <c r="I21" s="327">
        <f>HR!W77</f>
        <v>227523.66666666674</v>
      </c>
      <c r="J21" s="327">
        <f>HR!X77</f>
        <v>227523.66666666674</v>
      </c>
      <c r="K21" s="327">
        <f>HR!Y77</f>
        <v>227523.66666666674</v>
      </c>
      <c r="L21" s="327">
        <f>HR!Z77</f>
        <v>227523.66666666674</v>
      </c>
      <c r="M21" s="327">
        <f>HR!AA77</f>
        <v>227523.66666666674</v>
      </c>
      <c r="N21" s="327">
        <f>HR!AB77</f>
        <v>227523.66666666674</v>
      </c>
      <c r="O21" s="327">
        <f>HR!AC77</f>
        <v>227523.66666666674</v>
      </c>
      <c r="P21" s="328">
        <f>HR!AD77</f>
        <v>227523.66666666674</v>
      </c>
      <c r="Q21" s="304">
        <f>E21+F21+G21+H21+I21+J21+K21+L21+M21+N21+O21+P21</f>
        <v>2730284.0000000009</v>
      </c>
    </row>
    <row r="22" spans="1:17" ht="16">
      <c r="A22" s="754"/>
      <c r="C22" s="325" t="s">
        <v>240</v>
      </c>
      <c r="E22" s="326">
        <f>HR!S92</f>
        <v>0</v>
      </c>
      <c r="F22" s="327">
        <f>HR!T92</f>
        <v>0</v>
      </c>
      <c r="G22" s="327">
        <f>HR!U92</f>
        <v>0</v>
      </c>
      <c r="H22" s="327">
        <f>HR!V92</f>
        <v>0</v>
      </c>
      <c r="I22" s="327">
        <f>HR!W92</f>
        <v>0</v>
      </c>
      <c r="J22" s="327">
        <f>HR!X92</f>
        <v>0</v>
      </c>
      <c r="K22" s="327">
        <f>HR!Y92</f>
        <v>0</v>
      </c>
      <c r="L22" s="327">
        <f>HR!Z92</f>
        <v>0</v>
      </c>
      <c r="M22" s="327">
        <f>HR!AA92</f>
        <v>0</v>
      </c>
      <c r="N22" s="327">
        <f>HR!AB92</f>
        <v>0</v>
      </c>
      <c r="O22" s="327">
        <f>HR!AC92</f>
        <v>0</v>
      </c>
      <c r="P22" s="328">
        <f>HR!AD92</f>
        <v>0</v>
      </c>
      <c r="Q22" s="304"/>
    </row>
    <row r="23" spans="1:17" ht="16">
      <c r="A23" s="754"/>
      <c r="C23" s="325" t="s">
        <v>16</v>
      </c>
      <c r="E23" s="326">
        <f>HR!S104</f>
        <v>0</v>
      </c>
      <c r="F23" s="327">
        <f>HR!T104</f>
        <v>0</v>
      </c>
      <c r="G23" s="327">
        <f>HR!U104</f>
        <v>0</v>
      </c>
      <c r="H23" s="327">
        <f>HR!V104</f>
        <v>0</v>
      </c>
      <c r="I23" s="327">
        <f>HR!W104</f>
        <v>0</v>
      </c>
      <c r="J23" s="327">
        <f>HR!X104</f>
        <v>0</v>
      </c>
      <c r="K23" s="327">
        <f>HR!Y104</f>
        <v>0</v>
      </c>
      <c r="L23" s="327">
        <f>HR!Z104</f>
        <v>0</v>
      </c>
      <c r="M23" s="327">
        <f>HR!AA104</f>
        <v>0</v>
      </c>
      <c r="N23" s="327">
        <f>HR!AB104</f>
        <v>0</v>
      </c>
      <c r="O23" s="327">
        <f>HR!AC104</f>
        <v>0</v>
      </c>
      <c r="P23" s="328">
        <f>HR!AD104</f>
        <v>0</v>
      </c>
      <c r="Q23" s="304">
        <f>E23+F23+G23+H23+I23+J23+K23+L23+M23+N23+O23+P23</f>
        <v>0</v>
      </c>
    </row>
    <row r="24" spans="1:17" ht="18" thickBot="1">
      <c r="A24" s="754"/>
      <c r="C24" s="329" t="s">
        <v>29</v>
      </c>
      <c r="D24" s="330"/>
      <c r="E24" s="331">
        <f t="shared" ref="E24:P24" si="14">SUM(E21:E23)</f>
        <v>227523.66666666674</v>
      </c>
      <c r="F24" s="332">
        <f t="shared" si="14"/>
        <v>227523.66666666674</v>
      </c>
      <c r="G24" s="332">
        <f t="shared" si="14"/>
        <v>227523.66666666674</v>
      </c>
      <c r="H24" s="332">
        <f t="shared" si="14"/>
        <v>227523.66666666674</v>
      </c>
      <c r="I24" s="332">
        <f t="shared" si="14"/>
        <v>227523.66666666674</v>
      </c>
      <c r="J24" s="332">
        <f t="shared" si="14"/>
        <v>227523.66666666674</v>
      </c>
      <c r="K24" s="332">
        <f t="shared" si="14"/>
        <v>227523.66666666674</v>
      </c>
      <c r="L24" s="332">
        <f t="shared" si="14"/>
        <v>227523.66666666674</v>
      </c>
      <c r="M24" s="332">
        <f t="shared" si="14"/>
        <v>227523.66666666674</v>
      </c>
      <c r="N24" s="332">
        <f t="shared" si="14"/>
        <v>227523.66666666674</v>
      </c>
      <c r="O24" s="332">
        <f t="shared" si="14"/>
        <v>227523.66666666674</v>
      </c>
      <c r="P24" s="333">
        <f t="shared" si="14"/>
        <v>227523.66666666674</v>
      </c>
      <c r="Q24" s="304">
        <f>E24+F24+G24+H24+I24+J24+K24+L24+M24+N24+O24+P24</f>
        <v>2730284.0000000009</v>
      </c>
    </row>
    <row r="25" spans="1:17" ht="9" customHeight="1" thickBot="1">
      <c r="A25" s="75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54"/>
      <c r="C26" s="319" t="s">
        <v>13</v>
      </c>
      <c r="D26" s="320"/>
      <c r="E26" s="335" t="s">
        <v>12</v>
      </c>
      <c r="F26" s="336" t="s">
        <v>12</v>
      </c>
      <c r="G26" s="336" t="s">
        <v>12</v>
      </c>
      <c r="H26" s="336" t="s">
        <v>12</v>
      </c>
      <c r="I26" s="336" t="s">
        <v>12</v>
      </c>
      <c r="J26" s="336" t="s">
        <v>12</v>
      </c>
      <c r="K26" s="336" t="s">
        <v>12</v>
      </c>
      <c r="L26" s="336" t="s">
        <v>12</v>
      </c>
      <c r="M26" s="336" t="s">
        <v>12</v>
      </c>
      <c r="N26" s="336" t="s">
        <v>12</v>
      </c>
      <c r="O26" s="336" t="s">
        <v>12</v>
      </c>
      <c r="P26" s="337" t="s">
        <v>12</v>
      </c>
      <c r="Q26" s="324"/>
    </row>
    <row r="27" spans="1:17" ht="16">
      <c r="A27" s="754"/>
      <c r="C27" s="325" t="str">
        <f>IT!A10</f>
        <v>System Infrastructure</v>
      </c>
      <c r="E27" s="326">
        <f ca="1">IT!S13</f>
        <v>0</v>
      </c>
      <c r="F27" s="327">
        <f ca="1">IT!T13</f>
        <v>0</v>
      </c>
      <c r="G27" s="327">
        <f ca="1">IT!U13</f>
        <v>0</v>
      </c>
      <c r="H27" s="327">
        <f ca="1">IT!V13</f>
        <v>0</v>
      </c>
      <c r="I27" s="327">
        <f ca="1">IT!W13</f>
        <v>0</v>
      </c>
      <c r="J27" s="327">
        <f ca="1">IT!X13</f>
        <v>0</v>
      </c>
      <c r="K27" s="327">
        <f ca="1">IT!Y13</f>
        <v>0</v>
      </c>
      <c r="L27" s="327">
        <f ca="1">IT!Z13</f>
        <v>85</v>
      </c>
      <c r="M27" s="327">
        <f ca="1">IT!AA13</f>
        <v>85</v>
      </c>
      <c r="N27" s="327">
        <f ca="1">IT!AB13</f>
        <v>85</v>
      </c>
      <c r="O27" s="327">
        <f ca="1">IT!AC13</f>
        <v>85</v>
      </c>
      <c r="P27" s="328">
        <f ca="1">IT!AD13</f>
        <v>85</v>
      </c>
      <c r="Q27" s="304">
        <f ca="1">E27+F27+G27+H27+I27+J27+K27+L27+M27+N27+O27+P27</f>
        <v>425</v>
      </c>
    </row>
    <row r="28" spans="1:17" ht="15.75" customHeight="1">
      <c r="A28" s="754"/>
      <c r="C28" s="325" t="s">
        <v>50</v>
      </c>
      <c r="E28" s="326">
        <f>IT!S18</f>
        <v>7200</v>
      </c>
      <c r="F28" s="327">
        <f>IT!T18</f>
        <v>7200</v>
      </c>
      <c r="G28" s="327">
        <f>IT!U18</f>
        <v>7200</v>
      </c>
      <c r="H28" s="327">
        <f>IT!V18</f>
        <v>7200</v>
      </c>
      <c r="I28" s="327">
        <f>IT!W18</f>
        <v>7200</v>
      </c>
      <c r="J28" s="327">
        <f>IT!X18</f>
        <v>7200</v>
      </c>
      <c r="K28" s="327">
        <f>IT!Y18</f>
        <v>7200</v>
      </c>
      <c r="L28" s="327">
        <f>IT!Z18</f>
        <v>7200</v>
      </c>
      <c r="M28" s="327">
        <f>IT!AA18</f>
        <v>7200</v>
      </c>
      <c r="N28" s="327">
        <f>IT!AB18</f>
        <v>7200</v>
      </c>
      <c r="O28" s="327">
        <f>IT!AC18</f>
        <v>0</v>
      </c>
      <c r="P28" s="328">
        <f>IT!AD18</f>
        <v>7200</v>
      </c>
      <c r="Q28" s="304">
        <f>E28+F28+G28+H28+I28+J28+K28+L28+M28+N28+O28+P28</f>
        <v>79200</v>
      </c>
    </row>
    <row r="29" spans="1:17" ht="18" thickBot="1">
      <c r="A29" s="754"/>
      <c r="C29" s="329" t="s">
        <v>31</v>
      </c>
      <c r="D29" s="330"/>
      <c r="E29" s="331">
        <f ca="1">SUM(E27:E28)</f>
        <v>7200</v>
      </c>
      <c r="F29" s="332">
        <f t="shared" ref="F29:P29" ca="1" si="15">SUM(F27:F28)</f>
        <v>7200</v>
      </c>
      <c r="G29" s="332">
        <f t="shared" ca="1" si="15"/>
        <v>7200</v>
      </c>
      <c r="H29" s="332">
        <f t="shared" ca="1" si="15"/>
        <v>7200</v>
      </c>
      <c r="I29" s="332">
        <f t="shared" ca="1" si="15"/>
        <v>7200</v>
      </c>
      <c r="J29" s="332">
        <f t="shared" ca="1" si="15"/>
        <v>7200</v>
      </c>
      <c r="K29" s="332">
        <f t="shared" ca="1" si="15"/>
        <v>7200</v>
      </c>
      <c r="L29" s="332">
        <f t="shared" ca="1" si="15"/>
        <v>7285</v>
      </c>
      <c r="M29" s="332">
        <f t="shared" ca="1" si="15"/>
        <v>7285</v>
      </c>
      <c r="N29" s="332">
        <f t="shared" ca="1" si="15"/>
        <v>7285</v>
      </c>
      <c r="O29" s="332">
        <f t="shared" ca="1" si="15"/>
        <v>85</v>
      </c>
      <c r="P29" s="333">
        <f t="shared" ca="1" si="15"/>
        <v>7285</v>
      </c>
      <c r="Q29" s="304">
        <f ca="1">E29+F29+G29+H29+I29+J29+K29+L29+M29+N29+O29+P29</f>
        <v>79625</v>
      </c>
    </row>
    <row r="30" spans="1:17" ht="8.25" customHeight="1" thickBot="1">
      <c r="A30" s="75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54"/>
      <c r="C31" s="338" t="s">
        <v>14</v>
      </c>
      <c r="D31" s="339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54"/>
      <c r="C32" s="340" t="str">
        <f>Marketing!A5</f>
        <v>Online-Marketing</v>
      </c>
      <c r="E32" s="326">
        <f>Marketing!S11</f>
        <v>0</v>
      </c>
      <c r="F32" s="327">
        <f>Marketing!T11</f>
        <v>0</v>
      </c>
      <c r="G32" s="327">
        <f>Marketing!U11</f>
        <v>0</v>
      </c>
      <c r="H32" s="327">
        <f>Marketing!V11</f>
        <v>0</v>
      </c>
      <c r="I32" s="327">
        <f>Marketing!W11</f>
        <v>0</v>
      </c>
      <c r="J32" s="327">
        <f>Marketing!X11</f>
        <v>450</v>
      </c>
      <c r="K32" s="327">
        <f>Marketing!Y11</f>
        <v>450</v>
      </c>
      <c r="L32" s="327">
        <f>Marketing!Z11</f>
        <v>450</v>
      </c>
      <c r="M32" s="327">
        <f>Marketing!AA11</f>
        <v>450</v>
      </c>
      <c r="N32" s="327">
        <f>Marketing!AB11</f>
        <v>450</v>
      </c>
      <c r="O32" s="327">
        <f>Marketing!AC11</f>
        <v>0</v>
      </c>
      <c r="P32" s="328">
        <f>Marketing!AD11</f>
        <v>0</v>
      </c>
      <c r="Q32" s="304">
        <f>E32+F32+G32+H32+I32+J32+K32+L32+M32+N32+O32+P32</f>
        <v>2250</v>
      </c>
    </row>
    <row r="33" spans="1:17" ht="16">
      <c r="A33" s="754"/>
      <c r="C33" s="340" t="str">
        <f>Marketing!A13</f>
        <v>Offline Marketing</v>
      </c>
      <c r="E33" s="326">
        <f>Marketing!S18</f>
        <v>0</v>
      </c>
      <c r="F33" s="327">
        <f>Marketing!T18</f>
        <v>0</v>
      </c>
      <c r="G33" s="327">
        <f>Marketing!U18</f>
        <v>0</v>
      </c>
      <c r="H33" s="327">
        <f>Marketing!V18</f>
        <v>0</v>
      </c>
      <c r="I33" s="327">
        <f>Marketing!W18</f>
        <v>0</v>
      </c>
      <c r="J33" s="327">
        <f>Marketing!X18</f>
        <v>0</v>
      </c>
      <c r="K33" s="327">
        <f>Marketing!Y18</f>
        <v>561.96</v>
      </c>
      <c r="L33" s="327">
        <f>Marketing!Z18</f>
        <v>66</v>
      </c>
      <c r="M33" s="327">
        <f>Marketing!AA18</f>
        <v>1066</v>
      </c>
      <c r="N33" s="327">
        <f>Marketing!AB18</f>
        <v>66</v>
      </c>
      <c r="O33" s="327">
        <f>Marketing!AC18</f>
        <v>66</v>
      </c>
      <c r="P33" s="328">
        <f>Marketing!AD18</f>
        <v>0</v>
      </c>
      <c r="Q33" s="304">
        <f>E33+F33+G33+H33+I33+J33+K33+L33+M33+N33+O33+P33</f>
        <v>1825.96</v>
      </c>
    </row>
    <row r="34" spans="1:17" ht="18" thickBot="1">
      <c r="A34" s="754"/>
      <c r="C34" s="329" t="s">
        <v>30</v>
      </c>
      <c r="D34" s="330"/>
      <c r="E34" s="331">
        <f t="shared" ref="E34:P34" si="16">SUM(E32:E33)</f>
        <v>0</v>
      </c>
      <c r="F34" s="332">
        <f t="shared" si="16"/>
        <v>0</v>
      </c>
      <c r="G34" s="332">
        <f t="shared" si="16"/>
        <v>0</v>
      </c>
      <c r="H34" s="332">
        <f t="shared" si="16"/>
        <v>0</v>
      </c>
      <c r="I34" s="332">
        <f t="shared" si="16"/>
        <v>0</v>
      </c>
      <c r="J34" s="332">
        <f t="shared" si="16"/>
        <v>450</v>
      </c>
      <c r="K34" s="332">
        <f t="shared" si="16"/>
        <v>1011.96</v>
      </c>
      <c r="L34" s="332">
        <f t="shared" si="16"/>
        <v>516</v>
      </c>
      <c r="M34" s="332">
        <f t="shared" si="16"/>
        <v>1516</v>
      </c>
      <c r="N34" s="332">
        <f t="shared" si="16"/>
        <v>516</v>
      </c>
      <c r="O34" s="332">
        <f t="shared" si="16"/>
        <v>66</v>
      </c>
      <c r="P34" s="333">
        <f t="shared" si="16"/>
        <v>0</v>
      </c>
      <c r="Q34" s="304">
        <f>E34+F34+G34+H34+I34+J34+K34+L34+M34+N34+O34+P34</f>
        <v>4075.96</v>
      </c>
    </row>
    <row r="35" spans="1:17" ht="9.75" customHeight="1" thickBot="1">
      <c r="A35" s="75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54"/>
      <c r="C36" s="338" t="s">
        <v>177</v>
      </c>
      <c r="D36" s="339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54"/>
      <c r="C37" s="325" t="s">
        <v>35</v>
      </c>
      <c r="E37" s="326">
        <f>Misc!S14</f>
        <v>0</v>
      </c>
      <c r="F37" s="327">
        <f>Misc!T14</f>
        <v>0</v>
      </c>
      <c r="G37" s="327">
        <f>Misc!U14</f>
        <v>0</v>
      </c>
      <c r="H37" s="327">
        <f>Misc!V14</f>
        <v>0</v>
      </c>
      <c r="I37" s="327">
        <f>Misc!W14</f>
        <v>0</v>
      </c>
      <c r="J37" s="327">
        <f>Misc!X14</f>
        <v>0</v>
      </c>
      <c r="K37" s="327">
        <f>Misc!Y14</f>
        <v>0</v>
      </c>
      <c r="L37" s="327">
        <f>Misc!Z14</f>
        <v>0</v>
      </c>
      <c r="M37" s="327">
        <f>Misc!AA14</f>
        <v>0</v>
      </c>
      <c r="N37" s="327">
        <f>Misc!AB14</f>
        <v>0</v>
      </c>
      <c r="O37" s="327">
        <f>Misc!AC14</f>
        <v>0</v>
      </c>
      <c r="P37" s="328">
        <f>Misc!AD14</f>
        <v>0</v>
      </c>
      <c r="Q37" s="304">
        <f t="shared" ref="Q37" si="17">E37+F37+G37+H37+I37+J37+K37+L37+M37+N37+O37+P37</f>
        <v>0</v>
      </c>
    </row>
    <row r="38" spans="1:17" ht="16">
      <c r="A38" s="754"/>
      <c r="C38" s="325" t="s">
        <v>36</v>
      </c>
      <c r="E38" s="326">
        <f>Misc!S15</f>
        <v>100</v>
      </c>
      <c r="F38" s="327">
        <f>Misc!T15</f>
        <v>101</v>
      </c>
      <c r="G38" s="327">
        <f>Misc!U15</f>
        <v>102</v>
      </c>
      <c r="H38" s="327">
        <f>Misc!V15</f>
        <v>103</v>
      </c>
      <c r="I38" s="327">
        <f>Misc!W15</f>
        <v>104</v>
      </c>
      <c r="J38" s="327">
        <f>Misc!X15</f>
        <v>105</v>
      </c>
      <c r="K38" s="327">
        <f>Misc!Y15</f>
        <v>106</v>
      </c>
      <c r="L38" s="327">
        <f>Misc!Z15</f>
        <v>107</v>
      </c>
      <c r="M38" s="327">
        <f>Misc!AA15</f>
        <v>108</v>
      </c>
      <c r="N38" s="327">
        <f>Misc!AB15</f>
        <v>109</v>
      </c>
      <c r="O38" s="327">
        <f>Misc!AC15</f>
        <v>110</v>
      </c>
      <c r="P38" s="328">
        <f>Misc!AD15</f>
        <v>111</v>
      </c>
      <c r="Q38" s="304">
        <f>E38+F38+G38+H38+I38+J38+K38+L38+M38+N38+O38+P38</f>
        <v>1266</v>
      </c>
    </row>
    <row r="39" spans="1:17" ht="16">
      <c r="A39" s="754"/>
      <c r="C39" s="340" t="s">
        <v>268</v>
      </c>
      <c r="E39" s="326">
        <f>Misc!S17</f>
        <v>0</v>
      </c>
      <c r="F39" s="327">
        <f>Misc!T17</f>
        <v>1</v>
      </c>
      <c r="G39" s="327">
        <f>Misc!U17</f>
        <v>2</v>
      </c>
      <c r="H39" s="327">
        <f>Misc!V17</f>
        <v>3</v>
      </c>
      <c r="I39" s="327">
        <f>Misc!W17</f>
        <v>4</v>
      </c>
      <c r="J39" s="327">
        <f>Misc!X17</f>
        <v>5</v>
      </c>
      <c r="K39" s="327">
        <f>Misc!Y17</f>
        <v>6</v>
      </c>
      <c r="L39" s="327">
        <f>Misc!Z17</f>
        <v>7</v>
      </c>
      <c r="M39" s="327">
        <f>Misc!AA17</f>
        <v>8</v>
      </c>
      <c r="N39" s="327">
        <f>Misc!AB17</f>
        <v>9</v>
      </c>
      <c r="O39" s="327">
        <f>Misc!AC17</f>
        <v>10</v>
      </c>
      <c r="P39" s="328">
        <f>Misc!AD17</f>
        <v>11</v>
      </c>
      <c r="Q39" s="304">
        <f t="shared" ref="Q39:Q44" si="18">E39+F39+G39+H39+I39+J39+K39+L39+M39+N39+O39+P39</f>
        <v>66</v>
      </c>
    </row>
    <row r="40" spans="1:17" ht="16">
      <c r="A40" s="754"/>
      <c r="C40" s="325" t="s">
        <v>247</v>
      </c>
      <c r="E40" s="326">
        <f ca="1">Misc!S16</f>
        <v>0</v>
      </c>
      <c r="F40" s="327">
        <f ca="1">Misc!T16</f>
        <v>0</v>
      </c>
      <c r="G40" s="327">
        <f ca="1">Misc!U16</f>
        <v>0</v>
      </c>
      <c r="H40" s="327">
        <f ca="1">Misc!V16</f>
        <v>0</v>
      </c>
      <c r="I40" s="327">
        <f ca="1">Misc!W16</f>
        <v>0</v>
      </c>
      <c r="J40" s="327">
        <f ca="1">Misc!X16</f>
        <v>0</v>
      </c>
      <c r="K40" s="327">
        <f ca="1">Misc!Y16</f>
        <v>50</v>
      </c>
      <c r="L40" s="327">
        <f ca="1">Misc!Z16</f>
        <v>50</v>
      </c>
      <c r="M40" s="327">
        <f ca="1">Misc!AA16</f>
        <v>50</v>
      </c>
      <c r="N40" s="327">
        <f ca="1">Misc!AB16</f>
        <v>50</v>
      </c>
      <c r="O40" s="327">
        <f ca="1">Misc!AC16</f>
        <v>50</v>
      </c>
      <c r="P40" s="328">
        <f ca="1">Misc!AD16</f>
        <v>50</v>
      </c>
      <c r="Q40" s="304">
        <f t="shared" ca="1" si="18"/>
        <v>300</v>
      </c>
    </row>
    <row r="41" spans="1:17" ht="16">
      <c r="A41" s="754"/>
      <c r="C41" s="325" t="s">
        <v>37</v>
      </c>
      <c r="E41" s="326">
        <f>Misc!S18+Misc!S19</f>
        <v>4900</v>
      </c>
      <c r="F41" s="327">
        <f>Misc!T18+Misc!T19</f>
        <v>4900</v>
      </c>
      <c r="G41" s="327">
        <f>Misc!U18+Misc!U19</f>
        <v>4900</v>
      </c>
      <c r="H41" s="327">
        <f>Misc!V18+Misc!V19</f>
        <v>4900</v>
      </c>
      <c r="I41" s="327">
        <f>Misc!W18+Misc!W19</f>
        <v>4900</v>
      </c>
      <c r="J41" s="327">
        <f>Misc!X18+Misc!X19</f>
        <v>4900</v>
      </c>
      <c r="K41" s="327">
        <f>Misc!Y18+Misc!Y19</f>
        <v>4900</v>
      </c>
      <c r="L41" s="327">
        <f>Misc!Z18+Misc!Z19</f>
        <v>4900</v>
      </c>
      <c r="M41" s="327">
        <f>Misc!AA18+Misc!AA19</f>
        <v>4900</v>
      </c>
      <c r="N41" s="327">
        <f>Misc!AB18+Misc!AB19</f>
        <v>4900</v>
      </c>
      <c r="O41" s="327">
        <f>Misc!AC18+Misc!AC19</f>
        <v>4900</v>
      </c>
      <c r="P41" s="328">
        <f>Misc!AD18+Misc!AD19</f>
        <v>4900</v>
      </c>
      <c r="Q41" s="304">
        <f t="shared" si="18"/>
        <v>58800</v>
      </c>
    </row>
    <row r="42" spans="1:17" ht="16">
      <c r="A42" s="754"/>
      <c r="C42" s="325" t="s">
        <v>38</v>
      </c>
      <c r="E42" s="326">
        <f>Misc!S20</f>
        <v>20000</v>
      </c>
      <c r="F42" s="327">
        <f>Misc!T20</f>
        <v>20000</v>
      </c>
      <c r="G42" s="327">
        <f>Misc!U20</f>
        <v>20000</v>
      </c>
      <c r="H42" s="327">
        <f>Misc!V20</f>
        <v>20000</v>
      </c>
      <c r="I42" s="327">
        <f>Misc!W20</f>
        <v>20000</v>
      </c>
      <c r="J42" s="327">
        <f>Misc!X20</f>
        <v>20000</v>
      </c>
      <c r="K42" s="327">
        <f>Misc!Y20</f>
        <v>20000</v>
      </c>
      <c r="L42" s="327">
        <f>Misc!Z20</f>
        <v>20000</v>
      </c>
      <c r="M42" s="327">
        <f>Misc!AA20</f>
        <v>20000</v>
      </c>
      <c r="N42" s="327">
        <f>Misc!AB20</f>
        <v>20000</v>
      </c>
      <c r="O42" s="327">
        <f>Misc!AC20</f>
        <v>20000</v>
      </c>
      <c r="P42" s="328">
        <f>Misc!AD20</f>
        <v>20000</v>
      </c>
      <c r="Q42" s="304">
        <f t="shared" si="18"/>
        <v>240000</v>
      </c>
    </row>
    <row r="43" spans="1:17" ht="16">
      <c r="A43" s="754"/>
      <c r="C43" s="325" t="s">
        <v>67</v>
      </c>
      <c r="E43" s="326">
        <f>Misc!S21+Misc!S22</f>
        <v>4000</v>
      </c>
      <c r="F43" s="327">
        <f>Misc!T21+Misc!T22</f>
        <v>4000</v>
      </c>
      <c r="G43" s="327">
        <f>Misc!U21+Misc!U22</f>
        <v>4000</v>
      </c>
      <c r="H43" s="327">
        <f>Misc!V21+Misc!V22</f>
        <v>4000</v>
      </c>
      <c r="I43" s="327">
        <f>Misc!W21+Misc!W22</f>
        <v>4000</v>
      </c>
      <c r="J43" s="327">
        <f>Misc!X21+Misc!X22</f>
        <v>4000</v>
      </c>
      <c r="K43" s="327">
        <f>Misc!Y21+Misc!Y22</f>
        <v>4000</v>
      </c>
      <c r="L43" s="327">
        <f>Misc!Z21+Misc!Z22</f>
        <v>4000</v>
      </c>
      <c r="M43" s="327">
        <f>Misc!AA21+Misc!AA22</f>
        <v>4000</v>
      </c>
      <c r="N43" s="327">
        <f>Misc!AB21+Misc!AB22</f>
        <v>4000</v>
      </c>
      <c r="O43" s="327">
        <f>Misc!AC21+Misc!AC22</f>
        <v>4000</v>
      </c>
      <c r="P43" s="328">
        <f>Misc!AD21+Misc!AD22</f>
        <v>4000</v>
      </c>
      <c r="Q43" s="304">
        <f t="shared" si="18"/>
        <v>48000</v>
      </c>
    </row>
    <row r="44" spans="1:17" ht="16">
      <c r="A44" s="754"/>
      <c r="C44" s="325" t="s">
        <v>32</v>
      </c>
      <c r="E44" s="326">
        <f ca="1">Misc!S23</f>
        <v>0</v>
      </c>
      <c r="F44" s="327">
        <f ca="1">Misc!T23</f>
        <v>0</v>
      </c>
      <c r="G44" s="327">
        <f ca="1">Misc!U23</f>
        <v>0</v>
      </c>
      <c r="H44" s="327">
        <f ca="1">Misc!V23</f>
        <v>0</v>
      </c>
      <c r="I44" s="327">
        <f ca="1">Misc!W23</f>
        <v>76.8</v>
      </c>
      <c r="J44" s="327">
        <f ca="1">Misc!X23</f>
        <v>192</v>
      </c>
      <c r="K44" s="327">
        <f ca="1">Misc!Y23</f>
        <v>124.58</v>
      </c>
      <c r="L44" s="327">
        <f ca="1">Misc!Z23</f>
        <v>102.18</v>
      </c>
      <c r="M44" s="327">
        <f ca="1">Misc!AA23</f>
        <v>102.18</v>
      </c>
      <c r="N44" s="327">
        <f ca="1">Misc!AB23</f>
        <v>159.78</v>
      </c>
      <c r="O44" s="327">
        <f ca="1">Misc!AC23</f>
        <v>294.18</v>
      </c>
      <c r="P44" s="328">
        <f ca="1">Misc!AD23</f>
        <v>102.18</v>
      </c>
      <c r="Q44" s="304">
        <f t="shared" ca="1" si="18"/>
        <v>1153.8800000000001</v>
      </c>
    </row>
    <row r="45" spans="1:17" ht="18" thickBot="1">
      <c r="A45" s="754"/>
      <c r="C45" s="341" t="s">
        <v>178</v>
      </c>
      <c r="D45" s="330"/>
      <c r="E45" s="331">
        <f t="shared" ref="E45" ca="1" si="19">SUM(E37:E44)</f>
        <v>29000</v>
      </c>
      <c r="F45" s="332">
        <f t="shared" ref="F45:P45" ca="1" si="20">SUM(F37:F44)</f>
        <v>29002</v>
      </c>
      <c r="G45" s="332">
        <f t="shared" ca="1" si="20"/>
        <v>29004</v>
      </c>
      <c r="H45" s="332">
        <f t="shared" ca="1" si="20"/>
        <v>29006</v>
      </c>
      <c r="I45" s="332">
        <f t="shared" ca="1" si="20"/>
        <v>29084.799999999999</v>
      </c>
      <c r="J45" s="332">
        <f t="shared" ca="1" si="20"/>
        <v>29202</v>
      </c>
      <c r="K45" s="332">
        <f t="shared" ca="1" si="20"/>
        <v>29186.58</v>
      </c>
      <c r="L45" s="332">
        <f t="shared" ca="1" si="20"/>
        <v>29166.18</v>
      </c>
      <c r="M45" s="332">
        <f t="shared" ca="1" si="20"/>
        <v>29168.18</v>
      </c>
      <c r="N45" s="332">
        <f t="shared" ca="1" si="20"/>
        <v>29227.78</v>
      </c>
      <c r="O45" s="332">
        <f t="shared" ca="1" si="20"/>
        <v>29364.18</v>
      </c>
      <c r="P45" s="333">
        <f t="shared" ca="1" si="20"/>
        <v>29174.18</v>
      </c>
      <c r="Q45" s="304">
        <f ca="1">E45+F45+G45+H45+I45+J45+K45+L45+M45+N45+O45+P45</f>
        <v>349585.88</v>
      </c>
    </row>
    <row r="46" spans="1:17" ht="18" thickBot="1">
      <c r="A46" s="754"/>
      <c r="C46" s="342"/>
      <c r="D46" s="330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54"/>
      <c r="C47" s="344" t="s">
        <v>179</v>
      </c>
      <c r="E47" s="345">
        <f ca="1">E24+E29+E34+E45</f>
        <v>263723.66666666674</v>
      </c>
      <c r="F47" s="346">
        <f t="shared" ref="F47:P47" ca="1" si="21">F24+F29+F34+F45</f>
        <v>263725.66666666674</v>
      </c>
      <c r="G47" s="346">
        <f t="shared" ca="1" si="21"/>
        <v>263727.66666666674</v>
      </c>
      <c r="H47" s="346">
        <f t="shared" ca="1" si="21"/>
        <v>263729.66666666674</v>
      </c>
      <c r="I47" s="346">
        <f t="shared" ca="1" si="21"/>
        <v>263808.46666666673</v>
      </c>
      <c r="J47" s="346">
        <f t="shared" ca="1" si="21"/>
        <v>264375.66666666674</v>
      </c>
      <c r="K47" s="346">
        <f t="shared" ca="1" si="21"/>
        <v>264922.20666666672</v>
      </c>
      <c r="L47" s="346">
        <f t="shared" ca="1" si="21"/>
        <v>264490.84666666674</v>
      </c>
      <c r="M47" s="346">
        <f t="shared" ca="1" si="21"/>
        <v>265492.84666666674</v>
      </c>
      <c r="N47" s="346">
        <f t="shared" ca="1" si="21"/>
        <v>264552.44666666677</v>
      </c>
      <c r="O47" s="346">
        <f t="shared" ca="1" si="21"/>
        <v>257038.84666666674</v>
      </c>
      <c r="P47" s="347">
        <f t="shared" ca="1" si="21"/>
        <v>263982.84666666674</v>
      </c>
      <c r="Q47" s="304">
        <f ca="1">E47+F47+G47+H47+I47+J47+K47+L47+M47+N47+O47+P47</f>
        <v>3163570.8400000008</v>
      </c>
    </row>
    <row r="48" spans="1:17" ht="18" thickBot="1">
      <c r="A48" s="754"/>
      <c r="C48" s="348"/>
      <c r="D48" s="330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55"/>
      <c r="C49" s="349" t="s">
        <v>68</v>
      </c>
      <c r="D49" s="330"/>
      <c r="E49" s="350">
        <f ca="1">SUM('Year 1'!$E$65:$P$65)/36</f>
        <v>120</v>
      </c>
      <c r="F49" s="350">
        <f ca="1">SUM('Year 1'!$E$65:$P$65)/36</f>
        <v>120</v>
      </c>
      <c r="G49" s="350">
        <f ca="1">SUM('Year 1'!$E$65:$P$65)/36</f>
        <v>120</v>
      </c>
      <c r="H49" s="350">
        <f ca="1">SUM('Year 1'!$E$65:$P$65)/36</f>
        <v>120</v>
      </c>
      <c r="I49" s="350">
        <f ca="1">SUM('Year 1'!$E$65:$P$65)/36</f>
        <v>120</v>
      </c>
      <c r="J49" s="350">
        <f ca="1">SUM('Year 1'!$E$65:$P$65)/36</f>
        <v>120</v>
      </c>
      <c r="K49" s="350">
        <f ca="1">SUM('Year 1'!$E$65:$P$65)/36</f>
        <v>120</v>
      </c>
      <c r="L49" s="350">
        <f ca="1">SUM('Year 1'!$E$65:$P$65)/36</f>
        <v>120</v>
      </c>
      <c r="M49" s="350">
        <f ca="1">SUM('Year 1'!$E$65:$P$65)/36</f>
        <v>120</v>
      </c>
      <c r="N49" s="350">
        <f ca="1">SUM('Year 1'!$E$65:$P$65)/36</f>
        <v>120</v>
      </c>
      <c r="O49" s="350">
        <f ca="1">SUM('Year 1'!$E$65:$P$65)/36</f>
        <v>120</v>
      </c>
      <c r="P49" s="350">
        <f ca="1">SUM('Year 1'!$E$65:$P$65)/36</f>
        <v>120</v>
      </c>
      <c r="Q49" s="304">
        <f ca="1">SUM(E49:P49)</f>
        <v>1440</v>
      </c>
    </row>
    <row r="50" spans="1:17" ht="30" thickBot="1">
      <c r="E50" s="334"/>
      <c r="Q50" s="359"/>
    </row>
    <row r="51" spans="1:17" ht="25" customHeight="1" thickBot="1">
      <c r="A51" s="764" t="s">
        <v>21</v>
      </c>
      <c r="C51" s="338" t="s">
        <v>21</v>
      </c>
      <c r="D51" s="35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54" t="s">
        <v>41</v>
      </c>
      <c r="E52" s="355">
        <f ca="1">E8-E15-E47-E49</f>
        <v>-263843.66666666674</v>
      </c>
      <c r="F52" s="355">
        <f t="shared" ref="F52:P52" ca="1" si="22">F8-F15-F47-F49</f>
        <v>-263845.66666666674</v>
      </c>
      <c r="G52" s="355">
        <f t="shared" ca="1" si="22"/>
        <v>-263847.66666666674</v>
      </c>
      <c r="H52" s="355">
        <f t="shared" ca="1" si="22"/>
        <v>-263849.66666666674</v>
      </c>
      <c r="I52" s="355">
        <f t="shared" ca="1" si="22"/>
        <v>-263928.46666666673</v>
      </c>
      <c r="J52" s="355">
        <f t="shared" ca="1" si="22"/>
        <v>-260655.66666666674</v>
      </c>
      <c r="K52" s="355">
        <f t="shared" ca="1" si="22"/>
        <v>-255442.20666666672</v>
      </c>
      <c r="L52" s="355">
        <f t="shared" ca="1" si="22"/>
        <v>-258381.84666666674</v>
      </c>
      <c r="M52" s="355">
        <f t="shared" ca="1" si="22"/>
        <v>-260503.84666666674</v>
      </c>
      <c r="N52" s="355">
        <f t="shared" ca="1" si="22"/>
        <v>-259563.44666666677</v>
      </c>
      <c r="O52" s="355">
        <f t="shared" ca="1" si="22"/>
        <v>-249169.84666666674</v>
      </c>
      <c r="P52" s="355">
        <f t="shared" ca="1" si="22"/>
        <v>-249393.84666666674</v>
      </c>
      <c r="Q52" s="358">
        <f ca="1">E52+F52+G52+H52+I52+J52+K52+L52+M52+N52+O52+P52</f>
        <v>-3112425.8400000008</v>
      </c>
    </row>
    <row r="53" spans="1:17">
      <c r="E53" s="334"/>
      <c r="Q53" s="359"/>
    </row>
    <row r="54" spans="1:17" ht="30" thickBot="1">
      <c r="E54" s="334"/>
      <c r="Q54" s="359"/>
    </row>
    <row r="55" spans="1:17" ht="18.75" customHeight="1" thickBot="1">
      <c r="A55" s="753" t="s">
        <v>72</v>
      </c>
      <c r="C55" s="360" t="s">
        <v>79</v>
      </c>
      <c r="E55" s="361">
        <f ca="1">Revenues!R54-Revenues!R56-E47</f>
        <v>-263723.66666666674</v>
      </c>
      <c r="F55" s="361">
        <f ca="1">Revenues!S54-Revenues!S56-F47</f>
        <v>-263725.66666666674</v>
      </c>
      <c r="G55" s="361">
        <f ca="1">Revenues!T54-Revenues!T56-G47</f>
        <v>-263727.66666666674</v>
      </c>
      <c r="H55" s="361">
        <f ca="1">Revenues!U54-Revenues!U56-H47</f>
        <v>-263729.66666666674</v>
      </c>
      <c r="I55" s="361">
        <f ca="1">Revenues!V54-Revenues!V56-I47</f>
        <v>-263808.46666666673</v>
      </c>
      <c r="J55" s="361">
        <f ca="1">Revenues!W54-Revenues!W56-J47</f>
        <v>-264375.66666666674</v>
      </c>
      <c r="K55" s="361">
        <f ca="1">Revenues!X54-Revenues!X56-K47</f>
        <v>-264922.20666666672</v>
      </c>
      <c r="L55" s="361">
        <f ca="1">Revenues!Y54-Revenues!Y56-L47</f>
        <v>-254890.84666666674</v>
      </c>
      <c r="M55" s="361">
        <f ca="1">Revenues!Z54-Revenues!Z56-M47</f>
        <v>-254457.09666666674</v>
      </c>
      <c r="N55" s="361">
        <f ca="1">Revenues!AA54-Revenues!AA56-N47</f>
        <v>-260720.69666666677</v>
      </c>
      <c r="O55" s="361">
        <f ca="1">Revenues!AB54-Revenues!AB56-O47</f>
        <v>-253207.09666666674</v>
      </c>
      <c r="P55" s="361">
        <f ca="1">Revenues!AC54-Revenues!AC56-P47</f>
        <v>-257271.09666666674</v>
      </c>
      <c r="Q55" s="358">
        <f ca="1">SUM(E55:P55)</f>
        <v>-3128559.8400000008</v>
      </c>
    </row>
    <row r="56" spans="1:17" ht="17" thickBot="1">
      <c r="A56" s="754"/>
      <c r="E56" s="334"/>
      <c r="Q56" s="359"/>
    </row>
    <row r="57" spans="1:17" ht="23" customHeight="1">
      <c r="A57" s="754"/>
      <c r="C57" s="31" t="s">
        <v>78</v>
      </c>
      <c r="D57" s="35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54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54"/>
      <c r="C59" s="532" t="s">
        <v>40</v>
      </c>
      <c r="E59" s="694">
        <v>0</v>
      </c>
      <c r="F59" s="695">
        <v>0</v>
      </c>
      <c r="G59" s="695">
        <v>0</v>
      </c>
      <c r="H59" s="695">
        <v>500000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54"/>
      <c r="C60" s="3" t="s">
        <v>205</v>
      </c>
      <c r="E60" s="363">
        <f t="shared" ref="E60:P60" si="23">SUM(E58:E59)</f>
        <v>0</v>
      </c>
      <c r="F60" s="364">
        <f t="shared" si="23"/>
        <v>0</v>
      </c>
      <c r="G60" s="364">
        <f t="shared" si="23"/>
        <v>0</v>
      </c>
      <c r="H60" s="364">
        <f t="shared" si="23"/>
        <v>500000</v>
      </c>
      <c r="I60" s="364">
        <f t="shared" si="23"/>
        <v>0</v>
      </c>
      <c r="J60" s="364">
        <f t="shared" si="23"/>
        <v>0</v>
      </c>
      <c r="K60" s="364">
        <f t="shared" si="23"/>
        <v>0</v>
      </c>
      <c r="L60" s="364">
        <f t="shared" si="23"/>
        <v>0</v>
      </c>
      <c r="M60" s="364">
        <f t="shared" si="23"/>
        <v>0</v>
      </c>
      <c r="N60" s="364">
        <f t="shared" si="23"/>
        <v>0</v>
      </c>
      <c r="O60" s="364">
        <f t="shared" si="23"/>
        <v>0</v>
      </c>
      <c r="P60" s="365">
        <f t="shared" si="23"/>
        <v>0</v>
      </c>
      <c r="Q60" s="304">
        <f>SUM(E60:P60)</f>
        <v>500000</v>
      </c>
    </row>
    <row r="61" spans="1:17" ht="16" customHeight="1" thickBot="1">
      <c r="A61" s="754"/>
      <c r="C61" s="311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54"/>
      <c r="C62" s="338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54"/>
      <c r="C63" s="368" t="s">
        <v>13</v>
      </c>
      <c r="E63" s="369">
        <f ca="1">IT!S22</f>
        <v>360</v>
      </c>
      <c r="F63" s="370">
        <f ca="1">IT!T22</f>
        <v>360</v>
      </c>
      <c r="G63" s="370">
        <f ca="1">IT!U22</f>
        <v>360</v>
      </c>
      <c r="H63" s="370">
        <f ca="1">IT!V22</f>
        <v>360</v>
      </c>
      <c r="I63" s="370">
        <f ca="1">IT!W22</f>
        <v>360</v>
      </c>
      <c r="J63" s="370">
        <f ca="1">IT!X22</f>
        <v>360</v>
      </c>
      <c r="K63" s="370">
        <f ca="1">IT!Y22</f>
        <v>360</v>
      </c>
      <c r="L63" s="370">
        <f ca="1">IT!Z22</f>
        <v>364.25</v>
      </c>
      <c r="M63" s="370">
        <f ca="1">IT!AA22</f>
        <v>364.25</v>
      </c>
      <c r="N63" s="370">
        <f ca="1">IT!AB22</f>
        <v>364.25</v>
      </c>
      <c r="O63" s="370">
        <f ca="1">IT!AC22</f>
        <v>4.25</v>
      </c>
      <c r="P63" s="371">
        <f ca="1">IT!AD22</f>
        <v>364.25</v>
      </c>
      <c r="Q63" s="372"/>
    </row>
    <row r="64" spans="1:17" ht="16" customHeight="1">
      <c r="A64" s="754"/>
      <c r="C64" s="368" t="s">
        <v>32</v>
      </c>
      <c r="E64" s="369">
        <f ca="1">Misc!S26</f>
        <v>0</v>
      </c>
      <c r="F64" s="370">
        <f ca="1">Misc!T26</f>
        <v>0</v>
      </c>
      <c r="G64" s="370">
        <f ca="1">Misc!U26</f>
        <v>0</v>
      </c>
      <c r="H64" s="370">
        <f ca="1">Misc!V26</f>
        <v>0</v>
      </c>
      <c r="I64" s="370">
        <f ca="1">Misc!W26</f>
        <v>192</v>
      </c>
      <c r="J64" s="370">
        <f ca="1">Misc!X26</f>
        <v>480</v>
      </c>
      <c r="K64" s="370">
        <f ca="1">Misc!Y26</f>
        <v>311.45000000000005</v>
      </c>
      <c r="L64" s="370">
        <f ca="1">Misc!Z26</f>
        <v>255.45000000000002</v>
      </c>
      <c r="M64" s="370">
        <f ca="1">Misc!AA26</f>
        <v>255.45000000000002</v>
      </c>
      <c r="N64" s="370">
        <f ca="1">Misc!AB26</f>
        <v>399.45000000000005</v>
      </c>
      <c r="O64" s="370">
        <f ca="1">Misc!AC26</f>
        <v>735.45</v>
      </c>
      <c r="P64" s="371">
        <f ca="1">Misc!AD26</f>
        <v>255.45000000000002</v>
      </c>
      <c r="Q64" s="372"/>
    </row>
    <row r="65" spans="1:18" ht="20" thickBot="1">
      <c r="A65" s="754"/>
      <c r="C65" s="362" t="s">
        <v>69</v>
      </c>
      <c r="E65" s="373">
        <f ca="1">E63+E64</f>
        <v>360</v>
      </c>
      <c r="F65" s="374">
        <f t="shared" ref="F65:P65" ca="1" si="24">F63+F64</f>
        <v>360</v>
      </c>
      <c r="G65" s="374">
        <f t="shared" ca="1" si="24"/>
        <v>360</v>
      </c>
      <c r="H65" s="374">
        <f t="shared" ca="1" si="24"/>
        <v>360</v>
      </c>
      <c r="I65" s="374">
        <f t="shared" ca="1" si="24"/>
        <v>552</v>
      </c>
      <c r="J65" s="374">
        <f t="shared" ca="1" si="24"/>
        <v>840</v>
      </c>
      <c r="K65" s="374">
        <f t="shared" ca="1" si="24"/>
        <v>671.45</v>
      </c>
      <c r="L65" s="374">
        <f t="shared" ca="1" si="24"/>
        <v>619.70000000000005</v>
      </c>
      <c r="M65" s="374">
        <f t="shared" ca="1" si="24"/>
        <v>619.70000000000005</v>
      </c>
      <c r="N65" s="374">
        <f t="shared" ca="1" si="24"/>
        <v>763.7</v>
      </c>
      <c r="O65" s="374">
        <f t="shared" ca="1" si="24"/>
        <v>739.7</v>
      </c>
      <c r="P65" s="375">
        <f t="shared" ca="1" si="24"/>
        <v>619.70000000000005</v>
      </c>
      <c r="Q65" s="304">
        <f ca="1">SUM(E65:P65)</f>
        <v>6865.9499999999989</v>
      </c>
    </row>
    <row r="66" spans="1:18" ht="20" thickBot="1">
      <c r="A66" s="754"/>
      <c r="C66" s="376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8" s="378" customFormat="1" ht="23" customHeight="1" thickBot="1">
      <c r="A67" s="754"/>
      <c r="B67" s="377"/>
      <c r="C67" s="338" t="s">
        <v>42</v>
      </c>
      <c r="D67" s="35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  <c r="R67" s="353"/>
    </row>
    <row r="68" spans="1:18" s="378" customFormat="1" ht="21" customHeight="1" thickBot="1">
      <c r="A68" s="755"/>
      <c r="B68" s="377"/>
      <c r="C68" s="379" t="s">
        <v>77</v>
      </c>
      <c r="E68" s="356">
        <f ca="1">'Year 1'!P68+E55+E60-E65</f>
        <v>-3070126.0000000019</v>
      </c>
      <c r="F68" s="356">
        <f t="shared" ref="F68" ca="1" si="25">E68+F55+F60-F65</f>
        <v>-3334211.6666666688</v>
      </c>
      <c r="G68" s="356">
        <f t="shared" ref="G68" ca="1" si="26">F68+G55+G60-G65</f>
        <v>-3598299.3333333358</v>
      </c>
      <c r="H68" s="356">
        <f t="shared" ref="H68" ca="1" si="27">G68+H55+H60-H65</f>
        <v>-3362389.0000000028</v>
      </c>
      <c r="I68" s="356">
        <f t="shared" ref="I68:P68" ca="1" si="28">H68+I55+I60-I65</f>
        <v>-3626749.4666666696</v>
      </c>
      <c r="J68" s="356">
        <f t="shared" ca="1" si="28"/>
        <v>-3891965.1333333366</v>
      </c>
      <c r="K68" s="356">
        <f t="shared" ca="1" si="28"/>
        <v>-4157558.7900000033</v>
      </c>
      <c r="L68" s="356">
        <f t="shared" ca="1" si="28"/>
        <v>-4413069.3366666706</v>
      </c>
      <c r="M68" s="356">
        <f t="shared" ca="1" si="28"/>
        <v>-4668146.1333333375</v>
      </c>
      <c r="N68" s="356">
        <f t="shared" ca="1" si="28"/>
        <v>-4929630.530000004</v>
      </c>
      <c r="O68" s="356">
        <f t="shared" ca="1" si="28"/>
        <v>-5183577.3266666709</v>
      </c>
      <c r="P68" s="357">
        <f t="shared" ca="1" si="28"/>
        <v>-5441468.1233333377</v>
      </c>
      <c r="Q68" s="358"/>
    </row>
    <row r="69" spans="1:18" s="378" customFormat="1" ht="16.5" customHeight="1">
      <c r="A69" s="547"/>
      <c r="B69" s="377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1"/>
    </row>
    <row r="70" spans="1:18" s="378" customFormat="1" ht="15">
      <c r="A70" s="639" t="s">
        <v>253</v>
      </c>
      <c r="B70" s="698"/>
      <c r="C70" s="699"/>
      <c r="Q70" s="318"/>
    </row>
    <row r="71" spans="1:18" ht="15">
      <c r="A71" s="639" t="s">
        <v>254</v>
      </c>
      <c r="B71" s="634"/>
      <c r="C71" s="621"/>
    </row>
    <row r="73" spans="1:18" ht="21" customHeight="1">
      <c r="E73" s="334"/>
      <c r="F73" s="334"/>
      <c r="G73" s="334"/>
      <c r="H73" s="334"/>
      <c r="I73" s="382"/>
      <c r="J73" s="334"/>
      <c r="K73" s="334"/>
      <c r="L73" s="382"/>
      <c r="M73" s="334"/>
      <c r="N73" s="334"/>
      <c r="O73" s="334"/>
      <c r="P73" s="382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47" priority="29" operator="lessThan">
      <formula>0</formula>
    </cfRule>
    <cfRule type="cellIs" dxfId="46" priority="30" operator="greaterThan">
      <formula>0</formula>
    </cfRule>
  </conditionalFormatting>
  <conditionalFormatting sqref="E68:P68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E55:P55">
    <cfRule type="cellIs" dxfId="43" priority="3" operator="lessThan">
      <formula>0</formula>
    </cfRule>
    <cfRule type="cellIs" dxfId="42" priority="4" operator="greaterThan">
      <formula>0</formula>
    </cfRule>
  </conditionalFormatting>
  <conditionalFormatting sqref="E18:P18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1"/>
  <sheetViews>
    <sheetView showGridLines="0" zoomScale="85" zoomScaleNormal="85" zoomScalePageLayoutView="70" workbookViewId="0">
      <selection activeCell="A2" sqref="A2"/>
    </sheetView>
  </sheetViews>
  <sheetFormatPr baseColWidth="10" defaultColWidth="9.1640625" defaultRowHeight="29"/>
  <cols>
    <col min="1" max="1" width="7" style="542" customWidth="1"/>
    <col min="2" max="2" width="2.1640625" style="14" customWidth="1"/>
    <col min="3" max="3" width="29.33203125" style="10" customWidth="1"/>
    <col min="4" max="4" width="5" style="10" customWidth="1"/>
    <col min="5" max="5" width="15.5" style="10" customWidth="1" collapsed="1"/>
    <col min="6" max="6" width="15.5" style="10" customWidth="1"/>
    <col min="7" max="14" width="14.83203125" style="10" customWidth="1"/>
    <col min="15" max="16" width="15" style="10" customWidth="1"/>
    <col min="17" max="17" width="13.83203125" style="11" bestFit="1" customWidth="1"/>
    <col min="18" max="16384" width="9.1640625" style="10"/>
  </cols>
  <sheetData>
    <row r="1" spans="1:17" ht="21.75" customHeight="1">
      <c r="A1" s="733" t="str">
        <f>Overview!D5&amp;" Profit &amp; Loss (P&amp;L)"</f>
        <v>2022 Profit &amp; Loss (P&amp;L)</v>
      </c>
      <c r="B1" s="733"/>
      <c r="C1" s="733"/>
      <c r="E1" s="27" t="s">
        <v>0</v>
      </c>
      <c r="F1" s="27" t="s">
        <v>1</v>
      </c>
      <c r="G1" s="27" t="s">
        <v>2</v>
      </c>
      <c r="H1" s="27" t="s">
        <v>3</v>
      </c>
      <c r="I1" s="27" t="s">
        <v>17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18</v>
      </c>
      <c r="O1" s="27" t="s">
        <v>10</v>
      </c>
      <c r="P1" s="27" t="s">
        <v>19</v>
      </c>
      <c r="Q1" s="308" t="str">
        <f>"Total "&amp;Overview!D5</f>
        <v>Total 2022</v>
      </c>
    </row>
    <row r="2" spans="1:17" ht="8.25" customHeight="1" thickBot="1">
      <c r="A2" s="540"/>
      <c r="C2" s="15"/>
      <c r="Q2" s="10"/>
    </row>
    <row r="3" spans="1:17" ht="18" customHeight="1">
      <c r="A3" s="766" t="s">
        <v>33</v>
      </c>
      <c r="C3" s="16"/>
      <c r="D3" s="17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7"/>
      <c r="C4" s="38" t="str">
        <f>Revenues!E17</f>
        <v>Product 1 - one time</v>
      </c>
      <c r="D4" s="19"/>
      <c r="E4" s="297">
        <f>Revenues!AD23</f>
        <v>0</v>
      </c>
      <c r="F4" s="383">
        <f>Revenues!AE23</f>
        <v>1120</v>
      </c>
      <c r="G4" s="514">
        <f>Revenues!AF23</f>
        <v>3840</v>
      </c>
      <c r="H4" s="514">
        <f>Revenues!AG23</f>
        <v>0</v>
      </c>
      <c r="I4" s="514">
        <f>Revenues!AH23</f>
        <v>4000</v>
      </c>
      <c r="J4" s="514">
        <f>Revenues!AI23</f>
        <v>3840</v>
      </c>
      <c r="K4" s="514">
        <f>Revenues!AJ23</f>
        <v>0</v>
      </c>
      <c r="L4" s="514">
        <f>Revenues!AK23</f>
        <v>7840</v>
      </c>
      <c r="M4" s="514">
        <f>Revenues!AL23</f>
        <v>0</v>
      </c>
      <c r="N4" s="514">
        <f>Revenues!AM23</f>
        <v>4960</v>
      </c>
      <c r="O4" s="514">
        <f>Revenues!AN23</f>
        <v>2880</v>
      </c>
      <c r="P4" s="515">
        <f>Revenues!AO23</f>
        <v>4960</v>
      </c>
      <c r="Q4" s="516">
        <f>E4+F4+G4+H4+I4+J4+K4+L4+M4+N4+O4+P4</f>
        <v>33440</v>
      </c>
    </row>
    <row r="5" spans="1:17" ht="18" customHeight="1">
      <c r="A5" s="767"/>
      <c r="C5" s="38" t="str">
        <f>Revenues!E26</f>
        <v>Product 1 - recurring</v>
      </c>
      <c r="E5" s="297">
        <f ca="1">Revenues!AD35</f>
        <v>2028</v>
      </c>
      <c r="F5" s="298">
        <f ca="1">Revenues!AE35</f>
        <v>4056</v>
      </c>
      <c r="G5" s="514">
        <f ca="1">Revenues!AF35</f>
        <v>4056</v>
      </c>
      <c r="H5" s="514">
        <f ca="1">Revenues!AG35</f>
        <v>4056</v>
      </c>
      <c r="I5" s="514">
        <f ca="1">Revenues!AH35</f>
        <v>6084</v>
      </c>
      <c r="J5" s="514">
        <f ca="1">Revenues!AI35</f>
        <v>6084</v>
      </c>
      <c r="K5" s="514">
        <f ca="1">Revenues!AJ35</f>
        <v>6084</v>
      </c>
      <c r="L5" s="514">
        <f ca="1">Revenues!AK35</f>
        <v>8112</v>
      </c>
      <c r="M5" s="514">
        <f ca="1">Revenues!AL35</f>
        <v>8112</v>
      </c>
      <c r="N5" s="514">
        <f ca="1">Revenues!AM35</f>
        <v>10140</v>
      </c>
      <c r="O5" s="514">
        <f ca="1">Revenues!AN35</f>
        <v>10140</v>
      </c>
      <c r="P5" s="515">
        <f ca="1">Revenues!AO35</f>
        <v>12168</v>
      </c>
      <c r="Q5" s="516">
        <f t="shared" ref="Q5:Q7" ca="1" si="0">E5+F5+G5+H5+I5+J5+K5+L5+M5+N5+O5+P5</f>
        <v>81120</v>
      </c>
    </row>
    <row r="6" spans="1:17" ht="18" customHeight="1">
      <c r="A6" s="767"/>
      <c r="C6" s="38" t="str">
        <f>Revenues!E38</f>
        <v>Product 2 - one time</v>
      </c>
      <c r="E6" s="299">
        <f>Revenues!AD44</f>
        <v>0</v>
      </c>
      <c r="F6" s="300">
        <f>Revenues!AE44</f>
        <v>0</v>
      </c>
      <c r="G6" s="517">
        <f>Revenues!AF44</f>
        <v>11840</v>
      </c>
      <c r="H6" s="517">
        <f>Revenues!AG44</f>
        <v>0</v>
      </c>
      <c r="I6" s="517">
        <f>Revenues!AH44</f>
        <v>0</v>
      </c>
      <c r="J6" s="517">
        <f>Revenues!AI44</f>
        <v>12960</v>
      </c>
      <c r="K6" s="517">
        <f>Revenues!AJ44</f>
        <v>2880</v>
      </c>
      <c r="L6" s="517">
        <f>Revenues!AK44</f>
        <v>9600</v>
      </c>
      <c r="M6" s="517">
        <f>Revenues!AL44</f>
        <v>3360</v>
      </c>
      <c r="N6" s="517">
        <f>Revenues!AM44</f>
        <v>17760</v>
      </c>
      <c r="O6" s="517">
        <f>Revenues!AN44</f>
        <v>0</v>
      </c>
      <c r="P6" s="518">
        <f>Revenues!AO44</f>
        <v>12960</v>
      </c>
      <c r="Q6" s="516">
        <f t="shared" si="0"/>
        <v>71360</v>
      </c>
    </row>
    <row r="7" spans="1:17" ht="18" customHeight="1">
      <c r="A7" s="767"/>
      <c r="C7" s="38" t="str">
        <f>Revenues!E47</f>
        <v>Product 2 - recurring</v>
      </c>
      <c r="D7" s="19"/>
      <c r="E7" s="297">
        <f>Revenues!AD50</f>
        <v>3081</v>
      </c>
      <c r="F7" s="298">
        <f>Revenues!AE50</f>
        <v>3081</v>
      </c>
      <c r="G7" s="514">
        <f>Revenues!AF50</f>
        <v>3081</v>
      </c>
      <c r="H7" s="514">
        <f>Revenues!AG50</f>
        <v>3081</v>
      </c>
      <c r="I7" s="514">
        <f>Revenues!AH50</f>
        <v>3081</v>
      </c>
      <c r="J7" s="514">
        <f ca="1">Revenues!AI50</f>
        <v>6162</v>
      </c>
      <c r="K7" s="514">
        <f ca="1">Revenues!AJ50</f>
        <v>6162</v>
      </c>
      <c r="L7" s="514">
        <f ca="1">Revenues!AK50</f>
        <v>6162</v>
      </c>
      <c r="M7" s="514">
        <f ca="1">Revenues!AL50</f>
        <v>9243</v>
      </c>
      <c r="N7" s="514">
        <f ca="1">Revenues!AM50</f>
        <v>9243</v>
      </c>
      <c r="O7" s="514">
        <f ca="1">Revenues!AN50</f>
        <v>12324</v>
      </c>
      <c r="P7" s="515">
        <f ca="1">Revenues!AO50</f>
        <v>12324</v>
      </c>
      <c r="Q7" s="516">
        <f t="shared" ca="1" si="0"/>
        <v>77025</v>
      </c>
    </row>
    <row r="8" spans="1:17" ht="18" customHeight="1" thickBot="1">
      <c r="A8" s="768"/>
      <c r="C8" s="36" t="s">
        <v>71</v>
      </c>
      <c r="D8" s="19"/>
      <c r="E8" s="301">
        <f ca="1">SUM(E4:E7)</f>
        <v>5109</v>
      </c>
      <c r="F8" s="302">
        <f t="shared" ref="F8" ca="1" si="1">SUM(F4:F7)</f>
        <v>8257</v>
      </c>
      <c r="G8" s="302">
        <f ca="1">SUM(G4:G7)</f>
        <v>22817</v>
      </c>
      <c r="H8" s="302">
        <f t="shared" ref="H8:P8" ca="1" si="2">SUM(H4:H7)</f>
        <v>7137</v>
      </c>
      <c r="I8" s="302">
        <f t="shared" ca="1" si="2"/>
        <v>13165</v>
      </c>
      <c r="J8" s="302">
        <f t="shared" ca="1" si="2"/>
        <v>29046</v>
      </c>
      <c r="K8" s="302">
        <f t="shared" ca="1" si="2"/>
        <v>15126</v>
      </c>
      <c r="L8" s="302">
        <f t="shared" ca="1" si="2"/>
        <v>31714</v>
      </c>
      <c r="M8" s="302">
        <f t="shared" ca="1" si="2"/>
        <v>20715</v>
      </c>
      <c r="N8" s="302">
        <f t="shared" ca="1" si="2"/>
        <v>42103</v>
      </c>
      <c r="O8" s="302">
        <f t="shared" ca="1" si="2"/>
        <v>25344</v>
      </c>
      <c r="P8" s="303">
        <f t="shared" ca="1" si="2"/>
        <v>42412</v>
      </c>
      <c r="Q8" s="304">
        <f ca="1">E8+F8+G8+H8+I8+J8+K8+L8+M8+N8+O8+P8</f>
        <v>262945</v>
      </c>
    </row>
    <row r="9" spans="1:17" ht="18" customHeight="1" thickBot="1">
      <c r="A9" s="541"/>
      <c r="C9" s="17"/>
      <c r="D9" s="19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66" t="s">
        <v>223</v>
      </c>
      <c r="C10" s="310" t="s">
        <v>232</v>
      </c>
      <c r="D10" s="17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67"/>
      <c r="C11" s="315" t="str">
        <f>C4</f>
        <v>Product 1 - one time</v>
      </c>
      <c r="D11" s="19"/>
      <c r="E11" s="519">
        <f>Revenues!AD24</f>
        <v>0</v>
      </c>
      <c r="F11" s="519">
        <f>Revenues!AE24</f>
        <v>0</v>
      </c>
      <c r="G11" s="519">
        <f>Revenues!AF24</f>
        <v>0</v>
      </c>
      <c r="H11" s="519">
        <f>Revenues!AG24</f>
        <v>0</v>
      </c>
      <c r="I11" s="519">
        <f>Revenues!AH24</f>
        <v>0</v>
      </c>
      <c r="J11" s="519">
        <f>Revenues!AI24</f>
        <v>0</v>
      </c>
      <c r="K11" s="519">
        <f>Revenues!AJ24</f>
        <v>0</v>
      </c>
      <c r="L11" s="519">
        <f>Revenues!AK24</f>
        <v>0</v>
      </c>
      <c r="M11" s="519">
        <f>Revenues!AL24</f>
        <v>0</v>
      </c>
      <c r="N11" s="519">
        <f>Revenues!AM24</f>
        <v>0</v>
      </c>
      <c r="O11" s="519">
        <f>Revenues!AN24</f>
        <v>0</v>
      </c>
      <c r="P11" s="519">
        <f>Revenues!AO24</f>
        <v>0</v>
      </c>
      <c r="Q11" s="516">
        <f>E11+F11+G11+H11+I11+J11+K11+L11+M11+N11+O11+P11</f>
        <v>0</v>
      </c>
    </row>
    <row r="12" spans="1:17" ht="18" customHeight="1">
      <c r="A12" s="767"/>
      <c r="C12" s="315" t="str">
        <f>C5</f>
        <v>Product 1 - recurring</v>
      </c>
      <c r="E12" s="519">
        <f>Revenues!AD36</f>
        <v>0</v>
      </c>
      <c r="F12" s="519">
        <f>Revenues!AE36</f>
        <v>0</v>
      </c>
      <c r="G12" s="519">
        <f>Revenues!AF36</f>
        <v>0</v>
      </c>
      <c r="H12" s="519">
        <f>Revenues!AG36</f>
        <v>0</v>
      </c>
      <c r="I12" s="519">
        <f>Revenues!AH36</f>
        <v>0</v>
      </c>
      <c r="J12" s="519">
        <f>Revenues!AI36</f>
        <v>0</v>
      </c>
      <c r="K12" s="519">
        <f>Revenues!AJ36</f>
        <v>0</v>
      </c>
      <c r="L12" s="519">
        <f>Revenues!AK36</f>
        <v>0</v>
      </c>
      <c r="M12" s="519">
        <f>Revenues!AL36</f>
        <v>0</v>
      </c>
      <c r="N12" s="519">
        <f>Revenues!AM36</f>
        <v>0</v>
      </c>
      <c r="O12" s="519">
        <f>Revenues!AN36</f>
        <v>0</v>
      </c>
      <c r="P12" s="519">
        <f>Revenues!AO36</f>
        <v>0</v>
      </c>
      <c r="Q12" s="516">
        <f t="shared" ref="Q12:Q14" si="3">E12+F12+G12+H12+I12+J12+K12+L12+M12+N12+O12+P12</f>
        <v>0</v>
      </c>
    </row>
    <row r="13" spans="1:17" ht="18" customHeight="1">
      <c r="A13" s="767"/>
      <c r="C13" s="315" t="str">
        <f>C6</f>
        <v>Product 2 - one time</v>
      </c>
      <c r="E13" s="520">
        <f>Revenues!AD45</f>
        <v>0</v>
      </c>
      <c r="F13" s="520">
        <f>Revenues!AE45</f>
        <v>0</v>
      </c>
      <c r="G13" s="520">
        <f>Revenues!AF45</f>
        <v>0</v>
      </c>
      <c r="H13" s="520">
        <f>Revenues!AG45</f>
        <v>0</v>
      </c>
      <c r="I13" s="520">
        <f>Revenues!AH45</f>
        <v>0</v>
      </c>
      <c r="J13" s="520">
        <f>Revenues!AI45</f>
        <v>0</v>
      </c>
      <c r="K13" s="520">
        <f>Revenues!AJ45</f>
        <v>0</v>
      </c>
      <c r="L13" s="520">
        <f>Revenues!AK45</f>
        <v>0</v>
      </c>
      <c r="M13" s="520">
        <f>Revenues!AL45</f>
        <v>0</v>
      </c>
      <c r="N13" s="520">
        <f>Revenues!AM45</f>
        <v>0</v>
      </c>
      <c r="O13" s="520">
        <f>Revenues!AN45</f>
        <v>0</v>
      </c>
      <c r="P13" s="520">
        <f>Revenues!AO36</f>
        <v>0</v>
      </c>
      <c r="Q13" s="516">
        <f t="shared" si="3"/>
        <v>0</v>
      </c>
    </row>
    <row r="14" spans="1:17" ht="18" customHeight="1">
      <c r="A14" s="767"/>
      <c r="C14" s="315" t="str">
        <f>C7</f>
        <v>Product 2 - recurring</v>
      </c>
      <c r="D14" s="19"/>
      <c r="E14" s="519">
        <f>Revenues!AD51</f>
        <v>0</v>
      </c>
      <c r="F14" s="519">
        <f>Revenues!AE51</f>
        <v>0</v>
      </c>
      <c r="G14" s="519">
        <f>Revenues!AF51</f>
        <v>0</v>
      </c>
      <c r="H14" s="519">
        <f>Revenues!AG51</f>
        <v>0</v>
      </c>
      <c r="I14" s="519">
        <f>Revenues!AH51</f>
        <v>0</v>
      </c>
      <c r="J14" s="519">
        <f>Revenues!AI51</f>
        <v>0</v>
      </c>
      <c r="K14" s="519">
        <f>Revenues!AJ51</f>
        <v>0</v>
      </c>
      <c r="L14" s="519">
        <f>Revenues!AK51</f>
        <v>0</v>
      </c>
      <c r="M14" s="519">
        <f>Revenues!AL51</f>
        <v>0</v>
      </c>
      <c r="N14" s="519">
        <f>Revenues!AM51</f>
        <v>0</v>
      </c>
      <c r="O14" s="519">
        <f>Revenues!AN51</f>
        <v>0</v>
      </c>
      <c r="P14" s="519">
        <f>Revenues!AO51</f>
        <v>0</v>
      </c>
      <c r="Q14" s="516">
        <f t="shared" si="3"/>
        <v>0</v>
      </c>
    </row>
    <row r="15" spans="1:17" ht="18" customHeight="1" thickBot="1">
      <c r="A15" s="768"/>
      <c r="C15" s="317" t="s">
        <v>224</v>
      </c>
      <c r="D15" s="19"/>
      <c r="E15" s="511">
        <f>SUM(E11:E14)</f>
        <v>0</v>
      </c>
      <c r="F15" s="511">
        <f t="shared" ref="F15:P15" si="4">SUM(F11:F14)</f>
        <v>0</v>
      </c>
      <c r="G15" s="511">
        <f t="shared" si="4"/>
        <v>0</v>
      </c>
      <c r="H15" s="511">
        <f t="shared" si="4"/>
        <v>0</v>
      </c>
      <c r="I15" s="511">
        <f t="shared" si="4"/>
        <v>0</v>
      </c>
      <c r="J15" s="511">
        <f t="shared" si="4"/>
        <v>0</v>
      </c>
      <c r="K15" s="511">
        <f t="shared" si="4"/>
        <v>0</v>
      </c>
      <c r="L15" s="511">
        <f t="shared" si="4"/>
        <v>0</v>
      </c>
      <c r="M15" s="511">
        <f t="shared" si="4"/>
        <v>0</v>
      </c>
      <c r="N15" s="511">
        <f t="shared" si="4"/>
        <v>0</v>
      </c>
      <c r="O15" s="511">
        <f t="shared" si="4"/>
        <v>0</v>
      </c>
      <c r="P15" s="511">
        <f t="shared" si="4"/>
        <v>0</v>
      </c>
      <c r="Q15" s="304">
        <f>E15+F15+G15+H15+I15+J15+K15+L15+M15+N15+O15+P15</f>
        <v>0</v>
      </c>
    </row>
    <row r="16" spans="1:17" ht="30" thickBot="1"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18"/>
    </row>
    <row r="17" spans="1:17" ht="25" thickBot="1">
      <c r="A17" s="764" t="s">
        <v>185</v>
      </c>
      <c r="C17" s="31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5"/>
      <c r="C18" s="34" t="s">
        <v>41</v>
      </c>
      <c r="E18" s="355">
        <f ca="1">E8-E15</f>
        <v>5109</v>
      </c>
      <c r="F18" s="355">
        <f t="shared" ref="F18:P18" ca="1" si="5">F8-F15</f>
        <v>8257</v>
      </c>
      <c r="G18" s="355">
        <f t="shared" ca="1" si="5"/>
        <v>22817</v>
      </c>
      <c r="H18" s="355">
        <f t="shared" ca="1" si="5"/>
        <v>7137</v>
      </c>
      <c r="I18" s="355">
        <f t="shared" ca="1" si="5"/>
        <v>13165</v>
      </c>
      <c r="J18" s="355">
        <f t="shared" ca="1" si="5"/>
        <v>29046</v>
      </c>
      <c r="K18" s="355">
        <f t="shared" ca="1" si="5"/>
        <v>15126</v>
      </c>
      <c r="L18" s="355">
        <f t="shared" ca="1" si="5"/>
        <v>31714</v>
      </c>
      <c r="M18" s="355">
        <f t="shared" ca="1" si="5"/>
        <v>20715</v>
      </c>
      <c r="N18" s="355">
        <f t="shared" ca="1" si="5"/>
        <v>42103</v>
      </c>
      <c r="O18" s="355">
        <f t="shared" ca="1" si="5"/>
        <v>25344</v>
      </c>
      <c r="P18" s="355">
        <f t="shared" ca="1" si="5"/>
        <v>42412</v>
      </c>
      <c r="Q18" s="358">
        <f ca="1">E18+F18+G18+H18+I18+J18+K18+L18+M18+N18+O18+P18</f>
        <v>262945</v>
      </c>
    </row>
    <row r="19" spans="1:17" ht="30" thickBot="1"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18"/>
    </row>
    <row r="20" spans="1:17" ht="20">
      <c r="A20" s="766" t="s">
        <v>175</v>
      </c>
      <c r="C20" s="319" t="s">
        <v>27</v>
      </c>
      <c r="D20" s="29"/>
      <c r="E20" s="312" t="s">
        <v>12</v>
      </c>
      <c r="F20" s="313" t="s">
        <v>12</v>
      </c>
      <c r="G20" s="313" t="s">
        <v>12</v>
      </c>
      <c r="H20" s="313" t="s">
        <v>12</v>
      </c>
      <c r="I20" s="313" t="s">
        <v>12</v>
      </c>
      <c r="J20" s="313" t="s">
        <v>12</v>
      </c>
      <c r="K20" s="313" t="s">
        <v>12</v>
      </c>
      <c r="L20" s="313" t="s">
        <v>12</v>
      </c>
      <c r="M20" s="313" t="s">
        <v>12</v>
      </c>
      <c r="N20" s="313" t="s">
        <v>12</v>
      </c>
      <c r="O20" s="313" t="s">
        <v>12</v>
      </c>
      <c r="P20" s="314" t="s">
        <v>12</v>
      </c>
      <c r="Q20" s="324"/>
    </row>
    <row r="21" spans="1:17" ht="16">
      <c r="A21" s="767"/>
      <c r="C21" s="325" t="s">
        <v>28</v>
      </c>
      <c r="E21" s="326">
        <f ca="1">HR!AF77</f>
        <v>227728.02666666673</v>
      </c>
      <c r="F21" s="327">
        <f ca="1">HR!AG77</f>
        <v>227809.14666666673</v>
      </c>
      <c r="G21" s="327">
        <f ca="1">HR!AH77</f>
        <v>227809.14666666673</v>
      </c>
      <c r="H21" s="327">
        <f ca="1">HR!AI77</f>
        <v>227809.14666666673</v>
      </c>
      <c r="I21" s="327">
        <f ca="1">HR!AJ77</f>
        <v>227890.26666666672</v>
      </c>
      <c r="J21" s="327">
        <f ca="1">HR!AK77</f>
        <v>228013.50666666671</v>
      </c>
      <c r="K21" s="327">
        <f ca="1">HR!AL77</f>
        <v>228013.50666666671</v>
      </c>
      <c r="L21" s="327">
        <f ca="1">HR!AM77</f>
        <v>228094.62666666674</v>
      </c>
      <c r="M21" s="327">
        <f ca="1">HR!AN77</f>
        <v>228217.86666666673</v>
      </c>
      <c r="N21" s="327">
        <f ca="1">HR!AO77</f>
        <v>228298.98666666672</v>
      </c>
      <c r="O21" s="327">
        <f ca="1">HR!AP77</f>
        <v>228422.22666666674</v>
      </c>
      <c r="P21" s="328">
        <f ca="1">HR!AQ77</f>
        <v>228503.34666666674</v>
      </c>
      <c r="Q21" s="304">
        <f ca="1">E21+F21+G21+H21+I21+J21+K21+L21+M21+N21+O21+P21</f>
        <v>2736609.8000000003</v>
      </c>
    </row>
    <row r="22" spans="1:17" ht="16">
      <c r="A22" s="767"/>
      <c r="C22" s="325" t="s">
        <v>240</v>
      </c>
      <c r="E22" s="326">
        <f>HR!AF92</f>
        <v>0</v>
      </c>
      <c r="F22" s="327">
        <f>HR!AG92</f>
        <v>1100</v>
      </c>
      <c r="G22" s="327">
        <f>HR!AH92</f>
        <v>1100</v>
      </c>
      <c r="H22" s="327">
        <f>HR!AI92</f>
        <v>2200</v>
      </c>
      <c r="I22" s="327">
        <f>HR!AJ92</f>
        <v>2200</v>
      </c>
      <c r="J22" s="327">
        <f>HR!AK92</f>
        <v>2200</v>
      </c>
      <c r="K22" s="327">
        <f>HR!AL92</f>
        <v>2200</v>
      </c>
      <c r="L22" s="327">
        <f>HR!AM92</f>
        <v>2200</v>
      </c>
      <c r="M22" s="327">
        <f>HR!AN92</f>
        <v>2200</v>
      </c>
      <c r="N22" s="327">
        <f>HR!AO92</f>
        <v>2200</v>
      </c>
      <c r="O22" s="327">
        <f>HR!AP92</f>
        <v>2200</v>
      </c>
      <c r="P22" s="328">
        <f>HR!AQ92</f>
        <v>2200</v>
      </c>
      <c r="Q22" s="304"/>
    </row>
    <row r="23" spans="1:17" ht="16">
      <c r="A23" s="767"/>
      <c r="C23" s="325" t="s">
        <v>16</v>
      </c>
      <c r="E23" s="326">
        <f>HR!AF104</f>
        <v>0</v>
      </c>
      <c r="F23" s="327">
        <f>HR!AG104</f>
        <v>0</v>
      </c>
      <c r="G23" s="327">
        <f>HR!AH104</f>
        <v>0</v>
      </c>
      <c r="H23" s="327">
        <f>HR!AI104</f>
        <v>0</v>
      </c>
      <c r="I23" s="327">
        <f>HR!AJ104</f>
        <v>0</v>
      </c>
      <c r="J23" s="327">
        <f>HR!AK104</f>
        <v>0</v>
      </c>
      <c r="K23" s="327">
        <f>HR!AL104</f>
        <v>0</v>
      </c>
      <c r="L23" s="327">
        <f>HR!AM104</f>
        <v>0</v>
      </c>
      <c r="M23" s="327">
        <f>HR!AN104</f>
        <v>0</v>
      </c>
      <c r="N23" s="327">
        <f>HR!AO104</f>
        <v>0</v>
      </c>
      <c r="O23" s="327">
        <f>HR!AP104</f>
        <v>0</v>
      </c>
      <c r="P23" s="328">
        <f>HR!AQ104</f>
        <v>0</v>
      </c>
      <c r="Q23" s="304">
        <f>E23+F23+G23+H23+I23+J23+K23+L23+M23+N23+O23+P23</f>
        <v>0</v>
      </c>
    </row>
    <row r="24" spans="1:17" ht="18" thickBot="1">
      <c r="A24" s="767"/>
      <c r="C24" s="329" t="s">
        <v>29</v>
      </c>
      <c r="D24" s="2"/>
      <c r="E24" s="331">
        <f t="shared" ref="E24:P24" ca="1" si="6">SUM(E21:E23)</f>
        <v>227728.02666666673</v>
      </c>
      <c r="F24" s="332">
        <f t="shared" ca="1" si="6"/>
        <v>228909.14666666673</v>
      </c>
      <c r="G24" s="332">
        <f t="shared" ca="1" si="6"/>
        <v>228909.14666666673</v>
      </c>
      <c r="H24" s="332">
        <f t="shared" ca="1" si="6"/>
        <v>230009.14666666673</v>
      </c>
      <c r="I24" s="332">
        <f t="shared" ca="1" si="6"/>
        <v>230090.26666666672</v>
      </c>
      <c r="J24" s="332">
        <f t="shared" ca="1" si="6"/>
        <v>230213.50666666671</v>
      </c>
      <c r="K24" s="332">
        <f t="shared" ca="1" si="6"/>
        <v>230213.50666666671</v>
      </c>
      <c r="L24" s="332">
        <f t="shared" ca="1" si="6"/>
        <v>230294.62666666674</v>
      </c>
      <c r="M24" s="332">
        <f t="shared" ca="1" si="6"/>
        <v>230417.86666666673</v>
      </c>
      <c r="N24" s="332">
        <f t="shared" ca="1" si="6"/>
        <v>230498.98666666672</v>
      </c>
      <c r="O24" s="332">
        <f t="shared" ca="1" si="6"/>
        <v>230622.22666666674</v>
      </c>
      <c r="P24" s="333">
        <f t="shared" ca="1" si="6"/>
        <v>230703.34666666674</v>
      </c>
      <c r="Q24" s="304">
        <f ca="1">E24+F24+G24+H24+I24+J24+K24+L24+M24+N24+O24+P24</f>
        <v>2758609.8000000003</v>
      </c>
    </row>
    <row r="25" spans="1:17" ht="9" customHeight="1" thickBot="1">
      <c r="A25" s="767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67"/>
      <c r="C26" s="28" t="s">
        <v>13</v>
      </c>
      <c r="D26" s="29"/>
      <c r="E26" s="312" t="s">
        <v>12</v>
      </c>
      <c r="F26" s="313" t="s">
        <v>12</v>
      </c>
      <c r="G26" s="313" t="s">
        <v>12</v>
      </c>
      <c r="H26" s="313" t="s">
        <v>12</v>
      </c>
      <c r="I26" s="313" t="s">
        <v>12</v>
      </c>
      <c r="J26" s="313" t="s">
        <v>12</v>
      </c>
      <c r="K26" s="313" t="s">
        <v>12</v>
      </c>
      <c r="L26" s="313" t="s">
        <v>12</v>
      </c>
      <c r="M26" s="313" t="s">
        <v>12</v>
      </c>
      <c r="N26" s="313" t="s">
        <v>12</v>
      </c>
      <c r="O26" s="313" t="s">
        <v>12</v>
      </c>
      <c r="P26" s="314" t="s">
        <v>12</v>
      </c>
      <c r="Q26" s="324"/>
    </row>
    <row r="27" spans="1:17" ht="16">
      <c r="A27" s="767"/>
      <c r="C27" s="30" t="str">
        <f>IT!A10</f>
        <v>System Infrastructure</v>
      </c>
      <c r="E27" s="326">
        <f ca="1">IT!AF13</f>
        <v>85</v>
      </c>
      <c r="F27" s="327">
        <f ca="1">IT!AG13</f>
        <v>170</v>
      </c>
      <c r="G27" s="327">
        <f ca="1">IT!AH13</f>
        <v>170</v>
      </c>
      <c r="H27" s="327">
        <f ca="1">IT!AI13</f>
        <v>170</v>
      </c>
      <c r="I27" s="327">
        <f ca="1">IT!AJ13</f>
        <v>255</v>
      </c>
      <c r="J27" s="327">
        <f ca="1">IT!AK13</f>
        <v>255</v>
      </c>
      <c r="K27" s="327">
        <f ca="1">IT!AL13</f>
        <v>255</v>
      </c>
      <c r="L27" s="327">
        <f ca="1">IT!AM13</f>
        <v>340</v>
      </c>
      <c r="M27" s="327">
        <f ca="1">IT!AN13</f>
        <v>340</v>
      </c>
      <c r="N27" s="327">
        <f ca="1">IT!AO13</f>
        <v>425</v>
      </c>
      <c r="O27" s="327">
        <f ca="1">IT!AP13</f>
        <v>425</v>
      </c>
      <c r="P27" s="328">
        <f ca="1">IT!AQ13</f>
        <v>510</v>
      </c>
      <c r="Q27" s="304">
        <f ca="1">E27+F27+G27+H27+I27+J27+K27+L27+M27+N27+O27+P27</f>
        <v>3400</v>
      </c>
    </row>
    <row r="28" spans="1:17" ht="15.75" customHeight="1">
      <c r="A28" s="767"/>
      <c r="C28" s="30" t="s">
        <v>50</v>
      </c>
      <c r="E28" s="326">
        <f ca="1">IT!AF18</f>
        <v>7200</v>
      </c>
      <c r="F28" s="327">
        <f ca="1">IT!AG18</f>
        <v>7380</v>
      </c>
      <c r="G28" s="327">
        <f ca="1">IT!AH18</f>
        <v>7380</v>
      </c>
      <c r="H28" s="327">
        <f ca="1">IT!AI18</f>
        <v>7560</v>
      </c>
      <c r="I28" s="327">
        <f ca="1">IT!AJ18</f>
        <v>7560</v>
      </c>
      <c r="J28" s="327">
        <f ca="1">IT!AK18</f>
        <v>7560</v>
      </c>
      <c r="K28" s="327">
        <f ca="1">IT!AL18</f>
        <v>7560</v>
      </c>
      <c r="L28" s="327">
        <f ca="1">IT!AM18</f>
        <v>7560</v>
      </c>
      <c r="M28" s="327">
        <f ca="1">IT!AN18</f>
        <v>7560</v>
      </c>
      <c r="N28" s="327">
        <f ca="1">IT!AO18</f>
        <v>7560</v>
      </c>
      <c r="O28" s="327">
        <f ca="1">IT!AP18</f>
        <v>7560</v>
      </c>
      <c r="P28" s="328">
        <f ca="1">IT!AQ18</f>
        <v>7560</v>
      </c>
      <c r="Q28" s="304">
        <f ca="1">E28+F28+G28+H28+I28+J28+K28+L28+M28+N28+O28+P28</f>
        <v>90000</v>
      </c>
    </row>
    <row r="29" spans="1:17" ht="18" thickBot="1">
      <c r="A29" s="767"/>
      <c r="C29" s="1" t="s">
        <v>31</v>
      </c>
      <c r="D29" s="2"/>
      <c r="E29" s="331">
        <f ca="1">SUM(E27:E28)</f>
        <v>7285</v>
      </c>
      <c r="F29" s="332">
        <f t="shared" ref="F29:P29" ca="1" si="7">SUM(F27:F28)</f>
        <v>7550</v>
      </c>
      <c r="G29" s="332">
        <f t="shared" ca="1" si="7"/>
        <v>7550</v>
      </c>
      <c r="H29" s="332">
        <f t="shared" ca="1" si="7"/>
        <v>7730</v>
      </c>
      <c r="I29" s="332">
        <f t="shared" ca="1" si="7"/>
        <v>7815</v>
      </c>
      <c r="J29" s="332">
        <f t="shared" ca="1" si="7"/>
        <v>7815</v>
      </c>
      <c r="K29" s="332">
        <f t="shared" ca="1" si="7"/>
        <v>7815</v>
      </c>
      <c r="L29" s="332">
        <f t="shared" ca="1" si="7"/>
        <v>7900</v>
      </c>
      <c r="M29" s="332">
        <f t="shared" ca="1" si="7"/>
        <v>7900</v>
      </c>
      <c r="N29" s="332">
        <f t="shared" ca="1" si="7"/>
        <v>7985</v>
      </c>
      <c r="O29" s="332">
        <f t="shared" ca="1" si="7"/>
        <v>7985</v>
      </c>
      <c r="P29" s="333">
        <f t="shared" ca="1" si="7"/>
        <v>8070</v>
      </c>
      <c r="Q29" s="304">
        <f ca="1">E29+F29+G29+H29+I29+J29+K29+L29+M29+N29+O29+P29</f>
        <v>93400</v>
      </c>
    </row>
    <row r="30" spans="1:17" ht="8.25" customHeight="1" thickBot="1">
      <c r="A30" s="76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67"/>
      <c r="C31" s="31" t="s">
        <v>14</v>
      </c>
      <c r="D31" s="32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67"/>
      <c r="C32" s="91" t="str">
        <f>Marketing!A5</f>
        <v>Online-Marketing</v>
      </c>
      <c r="E32" s="326">
        <f>Marketing!AF11</f>
        <v>865</v>
      </c>
      <c r="F32" s="327">
        <f>Marketing!AG11</f>
        <v>865</v>
      </c>
      <c r="G32" s="327">
        <f>Marketing!AH11</f>
        <v>915</v>
      </c>
      <c r="H32" s="327">
        <f>Marketing!AI11</f>
        <v>915</v>
      </c>
      <c r="I32" s="327">
        <f>Marketing!AJ11</f>
        <v>1300</v>
      </c>
      <c r="J32" s="327">
        <f>Marketing!AK11</f>
        <v>1300</v>
      </c>
      <c r="K32" s="327">
        <f>Marketing!AL11</f>
        <v>1300</v>
      </c>
      <c r="L32" s="327">
        <f>Marketing!AM11</f>
        <v>1300</v>
      </c>
      <c r="M32" s="327">
        <f>Marketing!AN11</f>
        <v>1300</v>
      </c>
      <c r="N32" s="327">
        <f>Marketing!AO11</f>
        <v>1300</v>
      </c>
      <c r="O32" s="327">
        <f>Marketing!AP11</f>
        <v>1300</v>
      </c>
      <c r="P32" s="328">
        <f>Marketing!AQ11</f>
        <v>1300</v>
      </c>
      <c r="Q32" s="304">
        <f>E32+F32+G32+H32+I32+J32+K32+L32+M32+N32+O32+P32</f>
        <v>13960</v>
      </c>
    </row>
    <row r="33" spans="1:17" ht="16">
      <c r="A33" s="767"/>
      <c r="C33" s="91" t="str">
        <f>Marketing!A13</f>
        <v>Offline Marketing</v>
      </c>
      <c r="E33" s="326">
        <f>Marketing!AF18</f>
        <v>0</v>
      </c>
      <c r="F33" s="327">
        <f>Marketing!AG18</f>
        <v>66</v>
      </c>
      <c r="G33" s="327">
        <f>Marketing!AH18</f>
        <v>0</v>
      </c>
      <c r="H33" s="327">
        <f>Marketing!AI18</f>
        <v>66</v>
      </c>
      <c r="I33" s="327">
        <f>Marketing!AJ18</f>
        <v>500</v>
      </c>
      <c r="J33" s="327">
        <f>Marketing!AK18</f>
        <v>566</v>
      </c>
      <c r="K33" s="327">
        <f>Marketing!AL18</f>
        <v>1500</v>
      </c>
      <c r="L33" s="327">
        <f>Marketing!AM18</f>
        <v>5600</v>
      </c>
      <c r="M33" s="327">
        <f>Marketing!AN18</f>
        <v>4940</v>
      </c>
      <c r="N33" s="327">
        <f>Marketing!AO18</f>
        <v>940</v>
      </c>
      <c r="O33" s="327">
        <f>Marketing!AP18</f>
        <v>800</v>
      </c>
      <c r="P33" s="328">
        <f>Marketing!AQ18</f>
        <v>700</v>
      </c>
      <c r="Q33" s="304">
        <f>E33+F33+G33+H33+I33+J33+K33+L33+M33+N33+O33+P33</f>
        <v>15678</v>
      </c>
    </row>
    <row r="34" spans="1:17" ht="18" thickBot="1">
      <c r="A34" s="767"/>
      <c r="C34" s="1" t="s">
        <v>30</v>
      </c>
      <c r="D34" s="2"/>
      <c r="E34" s="331">
        <f t="shared" ref="E34:P34" si="8">SUM(E32:E33)</f>
        <v>865</v>
      </c>
      <c r="F34" s="332">
        <f t="shared" si="8"/>
        <v>931</v>
      </c>
      <c r="G34" s="332">
        <f t="shared" si="8"/>
        <v>915</v>
      </c>
      <c r="H34" s="332">
        <f t="shared" si="8"/>
        <v>981</v>
      </c>
      <c r="I34" s="332">
        <f t="shared" si="8"/>
        <v>1800</v>
      </c>
      <c r="J34" s="332">
        <f t="shared" si="8"/>
        <v>1866</v>
      </c>
      <c r="K34" s="332">
        <f t="shared" si="8"/>
        <v>2800</v>
      </c>
      <c r="L34" s="332">
        <f t="shared" si="8"/>
        <v>6900</v>
      </c>
      <c r="M34" s="332">
        <f t="shared" si="8"/>
        <v>6240</v>
      </c>
      <c r="N34" s="332">
        <f t="shared" si="8"/>
        <v>2240</v>
      </c>
      <c r="O34" s="332">
        <f t="shared" si="8"/>
        <v>2100</v>
      </c>
      <c r="P34" s="333">
        <f t="shared" si="8"/>
        <v>2000</v>
      </c>
      <c r="Q34" s="304">
        <f>E34+F34+G34+H34+I34+J34+K34+L34+M34+N34+O34+P34</f>
        <v>29638</v>
      </c>
    </row>
    <row r="35" spans="1:17" ht="9.75" customHeight="1" thickBot="1">
      <c r="A35" s="767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67"/>
      <c r="C36" s="31" t="s">
        <v>177</v>
      </c>
      <c r="D36" s="32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67"/>
      <c r="C37" s="325" t="s">
        <v>35</v>
      </c>
      <c r="D37" s="306"/>
      <c r="E37" s="326">
        <f ca="1">Misc!AF14</f>
        <v>0</v>
      </c>
      <c r="F37" s="327">
        <f ca="1">Misc!AG14</f>
        <v>1000</v>
      </c>
      <c r="G37" s="327">
        <f ca="1">Misc!AH14</f>
        <v>0</v>
      </c>
      <c r="H37" s="327">
        <f ca="1">Misc!AI14</f>
        <v>1000</v>
      </c>
      <c r="I37" s="327">
        <f ca="1">Misc!AJ14</f>
        <v>0</v>
      </c>
      <c r="J37" s="327">
        <f ca="1">Misc!AK14</f>
        <v>0</v>
      </c>
      <c r="K37" s="327">
        <f ca="1">Misc!AL14</f>
        <v>0</v>
      </c>
      <c r="L37" s="327">
        <f ca="1">Misc!AM14</f>
        <v>0</v>
      </c>
      <c r="M37" s="327">
        <f ca="1">Misc!AN14</f>
        <v>0</v>
      </c>
      <c r="N37" s="327">
        <f ca="1">Misc!AO14</f>
        <v>0</v>
      </c>
      <c r="O37" s="327">
        <f ca="1">Misc!AP14</f>
        <v>0</v>
      </c>
      <c r="P37" s="328">
        <f ca="1">Misc!AQ14</f>
        <v>0</v>
      </c>
      <c r="Q37" s="304">
        <f t="shared" ref="Q37" ca="1" si="9">E37+F37+G37+H37+I37+J37+K37+L37+M37+N37+O37+P37</f>
        <v>2000</v>
      </c>
    </row>
    <row r="38" spans="1:17" ht="16">
      <c r="A38" s="767"/>
      <c r="C38" s="325" t="s">
        <v>36</v>
      </c>
      <c r="D38" s="306"/>
      <c r="E38" s="326">
        <f>Misc!AF15</f>
        <v>100</v>
      </c>
      <c r="F38" s="327">
        <f>Misc!AG15</f>
        <v>101</v>
      </c>
      <c r="G38" s="327">
        <f>Misc!AH15</f>
        <v>102</v>
      </c>
      <c r="H38" s="327">
        <f>Misc!AI15</f>
        <v>103</v>
      </c>
      <c r="I38" s="327">
        <f>Misc!AJ15</f>
        <v>104</v>
      </c>
      <c r="J38" s="327">
        <f>Misc!AK15</f>
        <v>105</v>
      </c>
      <c r="K38" s="327">
        <f>Misc!AL15</f>
        <v>106</v>
      </c>
      <c r="L38" s="327">
        <f>Misc!AM15</f>
        <v>107</v>
      </c>
      <c r="M38" s="327">
        <f>Misc!AN15</f>
        <v>108</v>
      </c>
      <c r="N38" s="327">
        <f>Misc!AO15</f>
        <v>109</v>
      </c>
      <c r="O38" s="327">
        <f>Misc!AP15</f>
        <v>110</v>
      </c>
      <c r="P38" s="328">
        <f>Misc!AQ15</f>
        <v>111</v>
      </c>
      <c r="Q38" s="304">
        <f>E38+F38+G38+H38+I38+J38+K38+L38+M38+N38+O38+P38</f>
        <v>1266</v>
      </c>
    </row>
    <row r="39" spans="1:17" ht="16">
      <c r="A39" s="767"/>
      <c r="C39" s="340" t="s">
        <v>268</v>
      </c>
      <c r="D39" s="306"/>
      <c r="E39" s="326">
        <f>Misc!AF17</f>
        <v>0</v>
      </c>
      <c r="F39" s="327">
        <f>Misc!AG17</f>
        <v>1</v>
      </c>
      <c r="G39" s="327">
        <f>Misc!AH17</f>
        <v>2</v>
      </c>
      <c r="H39" s="327">
        <f>Misc!AI17</f>
        <v>3</v>
      </c>
      <c r="I39" s="327">
        <f>Misc!AJ17</f>
        <v>4</v>
      </c>
      <c r="J39" s="327">
        <f>Misc!AK17</f>
        <v>5</v>
      </c>
      <c r="K39" s="327">
        <f>Misc!AL17</f>
        <v>6</v>
      </c>
      <c r="L39" s="327">
        <f>Misc!AM17</f>
        <v>7</v>
      </c>
      <c r="M39" s="327">
        <f>Misc!AN17</f>
        <v>8</v>
      </c>
      <c r="N39" s="327">
        <f>Misc!AO17</f>
        <v>9</v>
      </c>
      <c r="O39" s="327">
        <f>Misc!AP17</f>
        <v>10</v>
      </c>
      <c r="P39" s="328">
        <f>Misc!AQ17</f>
        <v>11</v>
      </c>
      <c r="Q39" s="304">
        <f t="shared" ref="Q39:Q44" si="10">E39+F39+G39+H39+I39+J39+K39+L39+M39+N39+O39+P39</f>
        <v>66</v>
      </c>
    </row>
    <row r="40" spans="1:17" ht="16">
      <c r="A40" s="767"/>
      <c r="C40" s="325" t="s">
        <v>247</v>
      </c>
      <c r="D40" s="306"/>
      <c r="E40" s="326">
        <f ca="1">Misc!AF16</f>
        <v>100</v>
      </c>
      <c r="F40" s="327">
        <f ca="1">Misc!AG16</f>
        <v>100</v>
      </c>
      <c r="G40" s="327">
        <f ca="1">Misc!AH16</f>
        <v>150</v>
      </c>
      <c r="H40" s="327">
        <f ca="1">Misc!AI16</f>
        <v>150</v>
      </c>
      <c r="I40" s="327">
        <f ca="1">Misc!AJ16</f>
        <v>150</v>
      </c>
      <c r="J40" s="327">
        <f ca="1">Misc!AK16</f>
        <v>200</v>
      </c>
      <c r="K40" s="327">
        <f ca="1">Misc!AL16</f>
        <v>200</v>
      </c>
      <c r="L40" s="327">
        <f ca="1">Misc!AM16</f>
        <v>250</v>
      </c>
      <c r="M40" s="327">
        <f ca="1">Misc!AN16</f>
        <v>250</v>
      </c>
      <c r="N40" s="327">
        <f ca="1">Misc!AO16</f>
        <v>300</v>
      </c>
      <c r="O40" s="327">
        <f ca="1">Misc!AP16</f>
        <v>300</v>
      </c>
      <c r="P40" s="328">
        <f ca="1">Misc!AQ16</f>
        <v>350</v>
      </c>
      <c r="Q40" s="304">
        <f t="shared" ca="1" si="10"/>
        <v>2500</v>
      </c>
    </row>
    <row r="41" spans="1:17" ht="16">
      <c r="A41" s="767"/>
      <c r="C41" s="325" t="s">
        <v>37</v>
      </c>
      <c r="D41" s="306"/>
      <c r="E41" s="326">
        <f ca="1">Misc!AF18+Misc!AF19</f>
        <v>4900</v>
      </c>
      <c r="F41" s="327">
        <f ca="1">Misc!AG18+Misc!AG19</f>
        <v>4980</v>
      </c>
      <c r="G41" s="327">
        <f ca="1">Misc!AH18+Misc!AH19</f>
        <v>4980</v>
      </c>
      <c r="H41" s="327">
        <f ca="1">Misc!AI18+Misc!AI19</f>
        <v>5060</v>
      </c>
      <c r="I41" s="327">
        <f ca="1">Misc!AJ18+Misc!AJ19</f>
        <v>5060</v>
      </c>
      <c r="J41" s="327">
        <f ca="1">Misc!AK18+Misc!AK19</f>
        <v>5060</v>
      </c>
      <c r="K41" s="327">
        <f ca="1">Misc!AL18+Misc!AL19</f>
        <v>5060</v>
      </c>
      <c r="L41" s="327">
        <f ca="1">Misc!AM18+Misc!AM19</f>
        <v>5060</v>
      </c>
      <c r="M41" s="327">
        <f ca="1">Misc!AN18+Misc!AN19</f>
        <v>5060</v>
      </c>
      <c r="N41" s="327">
        <f ca="1">Misc!AO18+Misc!AO19</f>
        <v>5060</v>
      </c>
      <c r="O41" s="327">
        <f ca="1">Misc!AP18+Misc!AP19</f>
        <v>5060</v>
      </c>
      <c r="P41" s="328">
        <f ca="1">Misc!AQ18+Misc!AQ19</f>
        <v>5060</v>
      </c>
      <c r="Q41" s="304">
        <f t="shared" ca="1" si="10"/>
        <v>60400</v>
      </c>
    </row>
    <row r="42" spans="1:17" ht="16">
      <c r="A42" s="767"/>
      <c r="C42" s="325" t="s">
        <v>38</v>
      </c>
      <c r="D42" s="306"/>
      <c r="E42" s="326">
        <f ca="1">Misc!AF20</f>
        <v>20000</v>
      </c>
      <c r="F42" s="327">
        <f ca="1">Misc!AG20</f>
        <v>20500</v>
      </c>
      <c r="G42" s="327">
        <f ca="1">Misc!AH20</f>
        <v>20500</v>
      </c>
      <c r="H42" s="327">
        <f ca="1">Misc!AI20</f>
        <v>21000</v>
      </c>
      <c r="I42" s="327">
        <f ca="1">Misc!AJ20</f>
        <v>21000</v>
      </c>
      <c r="J42" s="327">
        <f ca="1">Misc!AK20</f>
        <v>21000</v>
      </c>
      <c r="K42" s="327">
        <f ca="1">Misc!AL20</f>
        <v>21000</v>
      </c>
      <c r="L42" s="327">
        <f ca="1">Misc!AM20</f>
        <v>21000</v>
      </c>
      <c r="M42" s="327">
        <f ca="1">Misc!AN20</f>
        <v>21000</v>
      </c>
      <c r="N42" s="327">
        <f ca="1">Misc!AO20</f>
        <v>21000</v>
      </c>
      <c r="O42" s="327">
        <f ca="1">Misc!AP20</f>
        <v>21000</v>
      </c>
      <c r="P42" s="328">
        <f ca="1">Misc!AQ20</f>
        <v>21000</v>
      </c>
      <c r="Q42" s="304">
        <f t="shared" ca="1" si="10"/>
        <v>250000</v>
      </c>
    </row>
    <row r="43" spans="1:17" ht="16">
      <c r="A43" s="767"/>
      <c r="C43" s="325" t="s">
        <v>67</v>
      </c>
      <c r="D43" s="306"/>
      <c r="E43" s="326">
        <f ca="1">Misc!AF21+Misc!AF22</f>
        <v>4000</v>
      </c>
      <c r="F43" s="327">
        <f ca="1">Misc!AG21+Misc!AG22</f>
        <v>4150</v>
      </c>
      <c r="G43" s="327">
        <f ca="1">Misc!AH21+Misc!AH22</f>
        <v>4100</v>
      </c>
      <c r="H43" s="327">
        <f ca="1">Misc!AI21+Misc!AI22</f>
        <v>4250</v>
      </c>
      <c r="I43" s="327">
        <f ca="1">Misc!AJ21+Misc!AJ22</f>
        <v>4200</v>
      </c>
      <c r="J43" s="327">
        <f ca="1">Misc!AK21+Misc!AK22</f>
        <v>4200</v>
      </c>
      <c r="K43" s="327">
        <f ca="1">Misc!AL21+Misc!AL22</f>
        <v>4200</v>
      </c>
      <c r="L43" s="327">
        <f ca="1">Misc!AM21+Misc!AM22</f>
        <v>4200</v>
      </c>
      <c r="M43" s="327">
        <f ca="1">Misc!AN21+Misc!AN22</f>
        <v>4200</v>
      </c>
      <c r="N43" s="327">
        <f ca="1">Misc!AO21+Misc!AO22</f>
        <v>4200</v>
      </c>
      <c r="O43" s="327">
        <f ca="1">Misc!AP21+Misc!AP22</f>
        <v>4200</v>
      </c>
      <c r="P43" s="328">
        <f ca="1">Misc!AQ21+Misc!AQ22</f>
        <v>4200</v>
      </c>
      <c r="Q43" s="304">
        <f t="shared" ca="1" si="10"/>
        <v>50100</v>
      </c>
    </row>
    <row r="44" spans="1:17" ht="16">
      <c r="A44" s="767"/>
      <c r="C44" s="325" t="s">
        <v>32</v>
      </c>
      <c r="D44" s="306"/>
      <c r="E44" s="326">
        <f ca="1">Misc!AF23</f>
        <v>456.34000000000003</v>
      </c>
      <c r="F44" s="327">
        <f ca="1">Misc!AG23</f>
        <v>142.74</v>
      </c>
      <c r="G44" s="327">
        <f ca="1">Misc!AH23</f>
        <v>263.3</v>
      </c>
      <c r="H44" s="327">
        <f ca="1">Misc!AI23</f>
        <v>580.91999999999996</v>
      </c>
      <c r="I44" s="327">
        <f ca="1">Misc!AJ23</f>
        <v>302.52</v>
      </c>
      <c r="J44" s="327">
        <f ca="1">Misc!AK23</f>
        <v>634.28</v>
      </c>
      <c r="K44" s="327">
        <f ca="1">Misc!AL23</f>
        <v>414.3</v>
      </c>
      <c r="L44" s="327">
        <f ca="1">Misc!AM23</f>
        <v>842.06000000000006</v>
      </c>
      <c r="M44" s="327">
        <f ca="1">Misc!AN23</f>
        <v>506.88</v>
      </c>
      <c r="N44" s="327">
        <f ca="1">Misc!AO23</f>
        <v>848.24</v>
      </c>
      <c r="O44" s="327">
        <f ca="1">Misc!AP23</f>
        <v>973.86</v>
      </c>
      <c r="P44" s="328">
        <f ca="1">Misc!AQ23</f>
        <v>950.42000000000007</v>
      </c>
      <c r="Q44" s="304">
        <f t="shared" ca="1" si="10"/>
        <v>6915.86</v>
      </c>
    </row>
    <row r="45" spans="1:17" ht="18" thickBot="1">
      <c r="A45" s="767"/>
      <c r="C45" s="341" t="s">
        <v>178</v>
      </c>
      <c r="D45" s="330"/>
      <c r="E45" s="331">
        <f t="shared" ref="E45" ca="1" si="11">SUM(E37:E44)</f>
        <v>29556.34</v>
      </c>
      <c r="F45" s="332">
        <f t="shared" ref="F45:P45" ca="1" si="12">SUM(F37:F44)</f>
        <v>30974.74</v>
      </c>
      <c r="G45" s="332">
        <f t="shared" ca="1" si="12"/>
        <v>30097.3</v>
      </c>
      <c r="H45" s="332">
        <f t="shared" ca="1" si="12"/>
        <v>32146.92</v>
      </c>
      <c r="I45" s="332">
        <f t="shared" ca="1" si="12"/>
        <v>30820.52</v>
      </c>
      <c r="J45" s="332">
        <f t="shared" ca="1" si="12"/>
        <v>31204.28</v>
      </c>
      <c r="K45" s="332">
        <f t="shared" ca="1" si="12"/>
        <v>30986.3</v>
      </c>
      <c r="L45" s="332">
        <f t="shared" ca="1" si="12"/>
        <v>31466.06</v>
      </c>
      <c r="M45" s="332">
        <f t="shared" ca="1" si="12"/>
        <v>31132.880000000001</v>
      </c>
      <c r="N45" s="332">
        <f t="shared" ca="1" si="12"/>
        <v>31526.240000000002</v>
      </c>
      <c r="O45" s="332">
        <f t="shared" ca="1" si="12"/>
        <v>31653.86</v>
      </c>
      <c r="P45" s="333">
        <f t="shared" ca="1" si="12"/>
        <v>31682.42</v>
      </c>
      <c r="Q45" s="304">
        <f ca="1">E45+F45+G45+H45+I45+J45+K45+L45+M45+N45+O45+P45</f>
        <v>373247.85999999993</v>
      </c>
    </row>
    <row r="46" spans="1:17" ht="18" thickBot="1">
      <c r="A46" s="767"/>
      <c r="C46" s="92"/>
      <c r="D46" s="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67"/>
      <c r="C47" s="93" t="s">
        <v>179</v>
      </c>
      <c r="E47" s="345">
        <f ca="1">E24+E29+E34+E45</f>
        <v>265434.36666666676</v>
      </c>
      <c r="F47" s="346">
        <f t="shared" ref="F47:P47" ca="1" si="13">F24+F29+F34+F45</f>
        <v>268364.88666666672</v>
      </c>
      <c r="G47" s="346">
        <f t="shared" ca="1" si="13"/>
        <v>267471.44666666671</v>
      </c>
      <c r="H47" s="346">
        <f t="shared" ca="1" si="13"/>
        <v>270867.06666666671</v>
      </c>
      <c r="I47" s="346">
        <f t="shared" ca="1" si="13"/>
        <v>270525.78666666674</v>
      </c>
      <c r="J47" s="346">
        <f t="shared" ca="1" si="13"/>
        <v>271098.78666666674</v>
      </c>
      <c r="K47" s="346">
        <f t="shared" ca="1" si="13"/>
        <v>271814.8066666667</v>
      </c>
      <c r="L47" s="346">
        <f t="shared" ca="1" si="13"/>
        <v>276560.68666666676</v>
      </c>
      <c r="M47" s="346">
        <f t="shared" ca="1" si="13"/>
        <v>275690.7466666667</v>
      </c>
      <c r="N47" s="346">
        <f t="shared" ca="1" si="13"/>
        <v>272250.22666666674</v>
      </c>
      <c r="O47" s="346">
        <f t="shared" ca="1" si="13"/>
        <v>272361.08666666673</v>
      </c>
      <c r="P47" s="347">
        <f t="shared" ca="1" si="13"/>
        <v>272455.76666666672</v>
      </c>
      <c r="Q47" s="304">
        <f ca="1">E47+F47+G47+H47+I47+J47+K47+L47+M47+N47+O47+P47</f>
        <v>3254895.6600000006</v>
      </c>
    </row>
    <row r="48" spans="1:17" ht="18" thickBot="1">
      <c r="A48" s="767"/>
      <c r="C48" s="86"/>
      <c r="D48" s="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69"/>
      <c r="C49" s="87" t="s">
        <v>68</v>
      </c>
      <c r="D49" s="2"/>
      <c r="E49" s="350">
        <f ca="1">(SUM('Year 1'!$E$65:$P$65)+SUM('Year 2'!$E$65:$P$65))/36</f>
        <v>310.7208333333333</v>
      </c>
      <c r="F49" s="350">
        <f ca="1">(SUM('Year 1'!$E$65:$P$65)+SUM('Year 2'!$E$65:$P$65))/36</f>
        <v>310.7208333333333</v>
      </c>
      <c r="G49" s="350">
        <f ca="1">(SUM('Year 1'!$E$65:$P$65)+SUM('Year 2'!$E$65:$P$65))/36</f>
        <v>310.7208333333333</v>
      </c>
      <c r="H49" s="350">
        <f ca="1">(SUM('Year 1'!$E$65:$P$65)+SUM('Year 2'!$E$65:$P$65))/36</f>
        <v>310.7208333333333</v>
      </c>
      <c r="I49" s="350">
        <f ca="1">(SUM('Year 1'!$E$65:$P$65)+SUM('Year 2'!$E$65:$P$65))/36</f>
        <v>310.7208333333333</v>
      </c>
      <c r="J49" s="350">
        <f ca="1">(SUM('Year 1'!$E$65:$P$65)+SUM('Year 2'!$E$65:$P$65))/36</f>
        <v>310.7208333333333</v>
      </c>
      <c r="K49" s="350">
        <f ca="1">(SUM('Year 1'!$E$65:$P$65)+SUM('Year 2'!$E$65:$P$65))/36</f>
        <v>310.7208333333333</v>
      </c>
      <c r="L49" s="350">
        <f ca="1">(SUM('Year 1'!$E$65:$P$65)+SUM('Year 2'!$E$65:$P$65))/36</f>
        <v>310.7208333333333</v>
      </c>
      <c r="M49" s="350">
        <f ca="1">(SUM('Year 1'!$E$65:$P$65)+SUM('Year 2'!$E$65:$P$65))/36</f>
        <v>310.7208333333333</v>
      </c>
      <c r="N49" s="350">
        <f ca="1">(SUM('Year 1'!$E$65:$P$65)+SUM('Year 2'!$E$65:$P$65))/36</f>
        <v>310.7208333333333</v>
      </c>
      <c r="O49" s="350">
        <f ca="1">(SUM('Year 1'!$E$65:$P$65)+SUM('Year 2'!$E$65:$P$65))/36</f>
        <v>310.7208333333333</v>
      </c>
      <c r="P49" s="350">
        <f ca="1">(SUM('Year 1'!$E$65:$P$65)+SUM('Year 2'!$E$65:$P$65))/36</f>
        <v>310.7208333333333</v>
      </c>
      <c r="Q49" s="304">
        <f ca="1">SUM(E49:P49)</f>
        <v>3728.6499999999996</v>
      </c>
    </row>
    <row r="50" spans="1:17" ht="30" thickBot="1">
      <c r="E50" s="334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59"/>
    </row>
    <row r="51" spans="1:17" ht="25" thickBot="1">
      <c r="A51" s="764" t="s">
        <v>21</v>
      </c>
      <c r="C51" s="31" t="s">
        <v>21</v>
      </c>
      <c r="D51" s="3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4" t="s">
        <v>41</v>
      </c>
      <c r="E52" s="355">
        <f ca="1">E8-E15-E47-E49</f>
        <v>-260636.08750000008</v>
      </c>
      <c r="F52" s="355">
        <f t="shared" ref="F52:P52" ca="1" si="14">F8-F15-F47-F49</f>
        <v>-260418.60750000004</v>
      </c>
      <c r="G52" s="355">
        <f t="shared" ca="1" si="14"/>
        <v>-244965.16750000004</v>
      </c>
      <c r="H52" s="355">
        <f t="shared" ca="1" si="14"/>
        <v>-264040.78750000003</v>
      </c>
      <c r="I52" s="355">
        <f t="shared" ca="1" si="14"/>
        <v>-257671.50750000007</v>
      </c>
      <c r="J52" s="355">
        <f t="shared" ca="1" si="14"/>
        <v>-242363.50750000007</v>
      </c>
      <c r="K52" s="355">
        <f t="shared" ca="1" si="14"/>
        <v>-256999.52750000003</v>
      </c>
      <c r="L52" s="355">
        <f t="shared" ca="1" si="14"/>
        <v>-245157.40750000009</v>
      </c>
      <c r="M52" s="355">
        <f t="shared" ca="1" si="14"/>
        <v>-255286.46750000003</v>
      </c>
      <c r="N52" s="355">
        <f t="shared" ca="1" si="14"/>
        <v>-230457.94750000007</v>
      </c>
      <c r="O52" s="355">
        <f t="shared" ca="1" si="14"/>
        <v>-247327.80750000005</v>
      </c>
      <c r="P52" s="355">
        <f t="shared" ca="1" si="14"/>
        <v>-230354.48750000005</v>
      </c>
      <c r="Q52" s="358">
        <f ca="1">E52+F52+G52+H52+I52+J52+K52+L52+M52+N52+O52+P52</f>
        <v>-2995679.3100000015</v>
      </c>
    </row>
    <row r="53" spans="1:17">
      <c r="E53" s="334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59"/>
    </row>
    <row r="54" spans="1:17" ht="30" thickBot="1">
      <c r="E54" s="334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59"/>
    </row>
    <row r="55" spans="1:17" ht="18.75" customHeight="1" thickBot="1">
      <c r="A55" s="766" t="s">
        <v>72</v>
      </c>
      <c r="C55" s="95" t="s">
        <v>79</v>
      </c>
      <c r="E55" s="361">
        <f ca="1">Revenues!AD54-Revenues!AD56-E47</f>
        <v>-252002.61666666676</v>
      </c>
      <c r="F55" s="361">
        <f ca="1">Revenues!AE54-Revenues!AE56-F47</f>
        <v>-264533.13666666672</v>
      </c>
      <c r="G55" s="361">
        <f ca="1">Revenues!AF54-Revenues!AF56-G47</f>
        <v>-254914.69666666671</v>
      </c>
      <c r="H55" s="361">
        <f ca="1">Revenues!AG54-Revenues!AG56-H47</f>
        <v>-249834.31666666671</v>
      </c>
      <c r="I55" s="361">
        <f ca="1">Revenues!AH54-Revenues!AH56-I47</f>
        <v>-265173.03666666674</v>
      </c>
      <c r="J55" s="361">
        <f ca="1">Revenues!AI54-Revenues!AI56-J47</f>
        <v>-254141.03666666674</v>
      </c>
      <c r="K55" s="361">
        <f ca="1">Revenues!AJ54-Revenues!AJ56-K47</f>
        <v>-236587.3066666667</v>
      </c>
      <c r="L55" s="361">
        <f ca="1">Revenues!AK54-Revenues!AK56-L47</f>
        <v>-264496.18666666676</v>
      </c>
      <c r="M55" s="361">
        <f ca="1">Revenues!AL54-Revenues!AL56-M47</f>
        <v>-226134.2466666667</v>
      </c>
      <c r="N55" s="361">
        <f ca="1">Revenues!AM54-Revenues!AM56-N47</f>
        <v>-246630.97666666674</v>
      </c>
      <c r="O55" s="361">
        <f ca="1">Revenues!AN54-Revenues!AN56-O47</f>
        <v>-229019.83666666673</v>
      </c>
      <c r="P55" s="361">
        <f ca="1">Revenues!AO54-Revenues!AO56-P47</f>
        <v>-243484.76666666672</v>
      </c>
      <c r="Q55" s="358">
        <f ca="1">SUM(E55:P55)</f>
        <v>-2986952.1600000006</v>
      </c>
    </row>
    <row r="56" spans="1:17" ht="17" thickBot="1">
      <c r="A56" s="767"/>
      <c r="E56" s="334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59"/>
    </row>
    <row r="57" spans="1:17" ht="23" customHeight="1">
      <c r="A57" s="767"/>
      <c r="C57" s="31" t="s">
        <v>78</v>
      </c>
      <c r="D57" s="3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67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100000</v>
      </c>
      <c r="P58" s="696">
        <v>0</v>
      </c>
      <c r="Q58" s="324"/>
    </row>
    <row r="59" spans="1:17" ht="16" customHeight="1">
      <c r="A59" s="767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500000</v>
      </c>
      <c r="P59" s="696">
        <v>0</v>
      </c>
      <c r="Q59" s="324"/>
    </row>
    <row r="60" spans="1:17" ht="18.75" customHeight="1" thickBot="1">
      <c r="A60" s="767"/>
      <c r="C60" s="3" t="s">
        <v>205</v>
      </c>
      <c r="E60" s="363">
        <f t="shared" ref="E60:P60" si="15">SUM(E58:E59)</f>
        <v>0</v>
      </c>
      <c r="F60" s="364">
        <f t="shared" si="15"/>
        <v>0</v>
      </c>
      <c r="G60" s="364">
        <f t="shared" si="15"/>
        <v>0</v>
      </c>
      <c r="H60" s="364">
        <f t="shared" si="15"/>
        <v>0</v>
      </c>
      <c r="I60" s="364">
        <f t="shared" si="15"/>
        <v>0</v>
      </c>
      <c r="J60" s="364">
        <f t="shared" si="15"/>
        <v>0</v>
      </c>
      <c r="K60" s="364">
        <f t="shared" si="15"/>
        <v>0</v>
      </c>
      <c r="L60" s="364">
        <f t="shared" si="15"/>
        <v>0</v>
      </c>
      <c r="M60" s="364">
        <f t="shared" si="15"/>
        <v>0</v>
      </c>
      <c r="N60" s="364">
        <f t="shared" si="15"/>
        <v>0</v>
      </c>
      <c r="O60" s="364">
        <f t="shared" si="15"/>
        <v>600000</v>
      </c>
      <c r="P60" s="365">
        <f t="shared" si="15"/>
        <v>0</v>
      </c>
      <c r="Q60" s="304">
        <f>SUM(E60:P60)</f>
        <v>600000</v>
      </c>
    </row>
    <row r="61" spans="1:17" ht="16" customHeight="1" thickBot="1">
      <c r="A61" s="767"/>
      <c r="C61" s="17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67"/>
      <c r="C62" s="31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67"/>
      <c r="C63" s="88" t="s">
        <v>13</v>
      </c>
      <c r="E63" s="369">
        <f ca="1">IT!AF22</f>
        <v>364.25</v>
      </c>
      <c r="F63" s="370">
        <f ca="1">IT!AG22</f>
        <v>377.5</v>
      </c>
      <c r="G63" s="370">
        <f ca="1">IT!AH22</f>
        <v>377.5</v>
      </c>
      <c r="H63" s="370">
        <f ca="1">IT!AI22</f>
        <v>386.5</v>
      </c>
      <c r="I63" s="370">
        <f ca="1">IT!AJ22</f>
        <v>390.75</v>
      </c>
      <c r="J63" s="370">
        <f ca="1">IT!AK22</f>
        <v>390.75</v>
      </c>
      <c r="K63" s="370">
        <f ca="1">IT!AL22</f>
        <v>390.75</v>
      </c>
      <c r="L63" s="370">
        <f ca="1">IT!AM22</f>
        <v>395</v>
      </c>
      <c r="M63" s="370">
        <f ca="1">IT!AN22</f>
        <v>395</v>
      </c>
      <c r="N63" s="370">
        <f ca="1">IT!AO22</f>
        <v>399.25</v>
      </c>
      <c r="O63" s="370">
        <f ca="1">IT!AP22</f>
        <v>399.25</v>
      </c>
      <c r="P63" s="371">
        <f ca="1">IT!AQ22</f>
        <v>403.5</v>
      </c>
      <c r="Q63" s="372"/>
    </row>
    <row r="64" spans="1:17" ht="16" customHeight="1">
      <c r="A64" s="767"/>
      <c r="C64" s="88" t="s">
        <v>32</v>
      </c>
      <c r="E64" s="369">
        <f ca="1">Misc!AF26</f>
        <v>1140.8500000000001</v>
      </c>
      <c r="F64" s="370">
        <f ca="1">Misc!AG26</f>
        <v>356.85</v>
      </c>
      <c r="G64" s="370">
        <f ca="1">Misc!AH26</f>
        <v>658.25</v>
      </c>
      <c r="H64" s="370">
        <f ca="1">Misc!AI26</f>
        <v>1452.3000000000002</v>
      </c>
      <c r="I64" s="370">
        <f ca="1">Misc!AJ26</f>
        <v>756.30000000000007</v>
      </c>
      <c r="J64" s="370">
        <f ca="1">Misc!AK26</f>
        <v>1585.7</v>
      </c>
      <c r="K64" s="370">
        <f ca="1">Misc!AL26</f>
        <v>1035.75</v>
      </c>
      <c r="L64" s="370">
        <f ca="1">Misc!AM26</f>
        <v>2105.15</v>
      </c>
      <c r="M64" s="370">
        <f ca="1">Misc!AN26</f>
        <v>1267.2</v>
      </c>
      <c r="N64" s="370">
        <f ca="1">Misc!AO26</f>
        <v>2120.6</v>
      </c>
      <c r="O64" s="370">
        <f ca="1">Misc!AP26</f>
        <v>2434.65</v>
      </c>
      <c r="P64" s="371">
        <f ca="1">Misc!AQ26</f>
        <v>2376.0500000000002</v>
      </c>
      <c r="Q64" s="372"/>
    </row>
    <row r="65" spans="1:17" ht="20" thickBot="1">
      <c r="A65" s="767"/>
      <c r="C65" s="3" t="s">
        <v>69</v>
      </c>
      <c r="E65" s="373">
        <f ca="1">E63+E64</f>
        <v>1505.1000000000001</v>
      </c>
      <c r="F65" s="374">
        <f t="shared" ref="F65:P65" ca="1" si="16">F63+F64</f>
        <v>734.35</v>
      </c>
      <c r="G65" s="374">
        <f t="shared" ca="1" si="16"/>
        <v>1035.75</v>
      </c>
      <c r="H65" s="374">
        <f t="shared" ca="1" si="16"/>
        <v>1838.8000000000002</v>
      </c>
      <c r="I65" s="374">
        <f t="shared" ca="1" si="16"/>
        <v>1147.0500000000002</v>
      </c>
      <c r="J65" s="374">
        <f t="shared" ca="1" si="16"/>
        <v>1976.45</v>
      </c>
      <c r="K65" s="374">
        <f t="shared" ca="1" si="16"/>
        <v>1426.5</v>
      </c>
      <c r="L65" s="374">
        <f t="shared" ca="1" si="16"/>
        <v>2500.15</v>
      </c>
      <c r="M65" s="374">
        <f t="shared" ca="1" si="16"/>
        <v>1662.2</v>
      </c>
      <c r="N65" s="374">
        <f t="shared" ca="1" si="16"/>
        <v>2519.85</v>
      </c>
      <c r="O65" s="374">
        <f t="shared" ca="1" si="16"/>
        <v>2833.9</v>
      </c>
      <c r="P65" s="375">
        <f t="shared" ca="1" si="16"/>
        <v>2779.55</v>
      </c>
      <c r="Q65" s="304">
        <f ca="1">SUM(E65:P65)</f>
        <v>21959.65</v>
      </c>
    </row>
    <row r="66" spans="1:17" ht="20" thickBot="1">
      <c r="A66" s="767"/>
      <c r="C66" s="8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7" ht="23.25" customHeight="1" thickBot="1">
      <c r="A67" s="767"/>
      <c r="B67" s="37"/>
      <c r="C67" s="31" t="s">
        <v>42</v>
      </c>
      <c r="D67" s="3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</row>
    <row r="68" spans="1:17" ht="20" thickBot="1">
      <c r="A68" s="769"/>
      <c r="B68" s="37"/>
      <c r="C68" s="94" t="s">
        <v>77</v>
      </c>
      <c r="D68" s="20"/>
      <c r="E68" s="355">
        <f ca="1">'Year 2'!P68+E55+E60-E65</f>
        <v>-5694975.8400000045</v>
      </c>
      <c r="F68" s="356">
        <f ca="1">E68+F55+F60-F65</f>
        <v>-5960243.3266666709</v>
      </c>
      <c r="G68" s="356">
        <f t="shared" ref="G68:P68" ca="1" si="17">F68+G55+G60-G65</f>
        <v>-6216193.7733333372</v>
      </c>
      <c r="H68" s="356">
        <f t="shared" ca="1" si="17"/>
        <v>-6467866.8900000034</v>
      </c>
      <c r="I68" s="356">
        <f t="shared" ca="1" si="17"/>
        <v>-6734186.9766666703</v>
      </c>
      <c r="J68" s="356">
        <f t="shared" ca="1" si="17"/>
        <v>-6990304.4633333376</v>
      </c>
      <c r="K68" s="356">
        <f t="shared" ca="1" si="17"/>
        <v>-7228318.2700000042</v>
      </c>
      <c r="L68" s="356">
        <f t="shared" ca="1" si="17"/>
        <v>-7495314.6066666711</v>
      </c>
      <c r="M68" s="356">
        <f t="shared" ca="1" si="17"/>
        <v>-7723111.0533333384</v>
      </c>
      <c r="N68" s="356">
        <f t="shared" ca="1" si="17"/>
        <v>-7972261.8800000045</v>
      </c>
      <c r="O68" s="356">
        <f t="shared" ca="1" si="17"/>
        <v>-7604115.6166666718</v>
      </c>
      <c r="P68" s="357">
        <f t="shared" ca="1" si="17"/>
        <v>-7850379.9333333382</v>
      </c>
      <c r="Q68" s="358"/>
    </row>
    <row r="69" spans="1:17" ht="16">
      <c r="A69" s="543"/>
      <c r="B69" s="37"/>
      <c r="C69" s="20"/>
      <c r="D69" s="20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25"/>
    </row>
    <row r="70" spans="1:17" ht="15">
      <c r="A70" s="639" t="s">
        <v>253</v>
      </c>
      <c r="B70" s="698"/>
      <c r="C70" s="69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7" ht="15">
      <c r="A71" s="639" t="s">
        <v>254</v>
      </c>
      <c r="B71" s="634"/>
      <c r="C71" s="621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39" priority="7" operator="lessThan">
      <formula>0</formula>
    </cfRule>
    <cfRule type="cellIs" dxfId="38" priority="8" operator="greaterThan">
      <formula>0</formula>
    </cfRule>
  </conditionalFormatting>
  <conditionalFormatting sqref="E68:P68">
    <cfRule type="cellIs" dxfId="37" priority="5" operator="lessThan">
      <formula>0</formula>
    </cfRule>
    <cfRule type="cellIs" dxfId="36" priority="6" operator="greaterThan">
      <formula>0</formula>
    </cfRule>
  </conditionalFormatting>
  <conditionalFormatting sqref="E55:P55">
    <cfRule type="cellIs" dxfId="35" priority="3" operator="lessThan">
      <formula>0</formula>
    </cfRule>
    <cfRule type="cellIs" dxfId="34" priority="4" operator="greaterThan">
      <formula>0</formula>
    </cfRule>
  </conditionalFormatting>
  <conditionalFormatting sqref="E18:P18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1"/>
  <sheetViews>
    <sheetView showGridLines="0" zoomScale="85" zoomScaleNormal="85" zoomScalePageLayoutView="70" workbookViewId="0">
      <selection activeCell="A2" sqref="A2"/>
    </sheetView>
  </sheetViews>
  <sheetFormatPr baseColWidth="10" defaultColWidth="9.1640625" defaultRowHeight="29"/>
  <cols>
    <col min="1" max="1" width="7" style="542" customWidth="1"/>
    <col min="2" max="2" width="2.1640625" style="14" customWidth="1"/>
    <col min="3" max="3" width="29.33203125" style="10" customWidth="1"/>
    <col min="4" max="4" width="5" style="10" customWidth="1"/>
    <col min="5" max="5" width="15.5" style="10" customWidth="1" collapsed="1"/>
    <col min="6" max="6" width="15.5" style="10" customWidth="1"/>
    <col min="7" max="14" width="14.83203125" style="10" customWidth="1"/>
    <col min="15" max="16" width="15" style="10" customWidth="1"/>
    <col min="17" max="17" width="13.83203125" style="11" bestFit="1" customWidth="1"/>
    <col min="18" max="16384" width="9.1640625" style="10"/>
  </cols>
  <sheetData>
    <row r="1" spans="1:17" ht="21.75" customHeight="1">
      <c r="A1" s="738" t="str">
        <f>Overview!E5&amp;" Profit &amp; Loss (P&amp;L)"</f>
        <v>2023 Profit &amp; Loss (P&amp;L)</v>
      </c>
      <c r="B1" s="738"/>
      <c r="C1" s="738"/>
      <c r="E1" s="27" t="s">
        <v>0</v>
      </c>
      <c r="F1" s="27" t="s">
        <v>1</v>
      </c>
      <c r="G1" s="27" t="s">
        <v>2</v>
      </c>
      <c r="H1" s="27" t="s">
        <v>3</v>
      </c>
      <c r="I1" s="27" t="s">
        <v>17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18</v>
      </c>
      <c r="O1" s="27" t="s">
        <v>10</v>
      </c>
      <c r="P1" s="27" t="s">
        <v>19</v>
      </c>
      <c r="Q1" s="308" t="str">
        <f>"Total "&amp;Overview!E5</f>
        <v>Total 2023</v>
      </c>
    </row>
    <row r="2" spans="1:17" ht="8.25" customHeight="1" thickBot="1">
      <c r="A2" s="540"/>
      <c r="C2" s="15"/>
      <c r="Q2" s="10"/>
    </row>
    <row r="3" spans="1:17" ht="18" customHeight="1">
      <c r="A3" s="766" t="s">
        <v>33</v>
      </c>
      <c r="C3" s="16"/>
      <c r="D3" s="17"/>
      <c r="E3" s="312" t="s">
        <v>12</v>
      </c>
      <c r="F3" s="313" t="s">
        <v>12</v>
      </c>
      <c r="G3" s="313" t="s">
        <v>12</v>
      </c>
      <c r="H3" s="313" t="s">
        <v>12</v>
      </c>
      <c r="I3" s="313" t="s">
        <v>12</v>
      </c>
      <c r="J3" s="313" t="s">
        <v>12</v>
      </c>
      <c r="K3" s="313" t="s">
        <v>12</v>
      </c>
      <c r="L3" s="313" t="s">
        <v>12</v>
      </c>
      <c r="M3" s="313" t="s">
        <v>12</v>
      </c>
      <c r="N3" s="313" t="s">
        <v>12</v>
      </c>
      <c r="O3" s="313" t="s">
        <v>12</v>
      </c>
      <c r="P3" s="314" t="s">
        <v>12</v>
      </c>
      <c r="Q3" s="304"/>
    </row>
    <row r="4" spans="1:17" ht="18" customHeight="1">
      <c r="A4" s="767"/>
      <c r="C4" s="38" t="str">
        <f>Revenues!E17</f>
        <v>Product 1 - one time</v>
      </c>
      <c r="D4" s="19"/>
      <c r="E4" s="297">
        <f>Revenues!AP23</f>
        <v>6720</v>
      </c>
      <c r="F4" s="298">
        <f>Revenues!AQ23</f>
        <v>4960</v>
      </c>
      <c r="G4" s="514">
        <f>Revenues!AR23</f>
        <v>7840</v>
      </c>
      <c r="H4" s="514">
        <f>Revenues!AS23</f>
        <v>4960</v>
      </c>
      <c r="I4" s="514">
        <f>Revenues!AT23</f>
        <v>7840</v>
      </c>
      <c r="J4" s="514">
        <f>Revenues!AU23</f>
        <v>7840</v>
      </c>
      <c r="K4" s="514">
        <f>Revenues!AV23</f>
        <v>7840</v>
      </c>
      <c r="L4" s="514">
        <f>Revenues!AW23</f>
        <v>7840</v>
      </c>
      <c r="M4" s="514">
        <f>Revenues!AX23</f>
        <v>7840</v>
      </c>
      <c r="N4" s="514">
        <f>Revenues!AY23</f>
        <v>7840</v>
      </c>
      <c r="O4" s="514">
        <f>Revenues!AZ23</f>
        <v>7840</v>
      </c>
      <c r="P4" s="515">
        <f>Revenues!BA23</f>
        <v>7840</v>
      </c>
      <c r="Q4" s="516">
        <f>E4+F4+G4+H4+I4+J4+K4+L4+M4+N4+O4+P4</f>
        <v>87200</v>
      </c>
    </row>
    <row r="5" spans="1:17" ht="18" customHeight="1">
      <c r="A5" s="767"/>
      <c r="C5" s="38" t="str">
        <f>Revenues!E26</f>
        <v>Product 1 - recurring</v>
      </c>
      <c r="E5" s="297">
        <f ca="1">Revenues!AP35</f>
        <v>12168</v>
      </c>
      <c r="F5" s="298">
        <f ca="1">Revenues!AQ35</f>
        <v>14196</v>
      </c>
      <c r="G5" s="514">
        <f ca="1">Revenues!AR35</f>
        <v>16224</v>
      </c>
      <c r="H5" s="514">
        <f ca="1">Revenues!AS35</f>
        <v>18252</v>
      </c>
      <c r="I5" s="514">
        <f ca="1">Revenues!AT35</f>
        <v>20280</v>
      </c>
      <c r="J5" s="514">
        <f ca="1">Revenues!AU35</f>
        <v>22308</v>
      </c>
      <c r="K5" s="514">
        <f ca="1">Revenues!AV35</f>
        <v>24336</v>
      </c>
      <c r="L5" s="514">
        <f ca="1">Revenues!AW35</f>
        <v>26364</v>
      </c>
      <c r="M5" s="514">
        <f ca="1">Revenues!AX35</f>
        <v>28392</v>
      </c>
      <c r="N5" s="514">
        <f ca="1">Revenues!AY35</f>
        <v>30420</v>
      </c>
      <c r="O5" s="514">
        <f ca="1">Revenues!AZ35</f>
        <v>32448</v>
      </c>
      <c r="P5" s="515">
        <f ca="1">Revenues!BA35</f>
        <v>34476</v>
      </c>
      <c r="Q5" s="516">
        <f t="shared" ref="Q5:Q7" ca="1" si="0">E5+F5+G5+H5+I5+J5+K5+L5+M5+N5+O5+P5</f>
        <v>279864</v>
      </c>
    </row>
    <row r="6" spans="1:17" ht="18" customHeight="1">
      <c r="A6" s="767"/>
      <c r="C6" s="38" t="str">
        <f>Revenues!E38</f>
        <v>Product 2 - one time</v>
      </c>
      <c r="E6" s="299">
        <f>Revenues!AP44</f>
        <v>14400</v>
      </c>
      <c r="F6" s="300">
        <f>Revenues!AQ44</f>
        <v>12960</v>
      </c>
      <c r="G6" s="517">
        <f>Revenues!AR44</f>
        <v>14400</v>
      </c>
      <c r="H6" s="517">
        <f>Revenues!AS44</f>
        <v>12960</v>
      </c>
      <c r="I6" s="517">
        <f>Revenues!AT44</f>
        <v>17760</v>
      </c>
      <c r="J6" s="517">
        <f>Revenues!AU44</f>
        <v>12960</v>
      </c>
      <c r="K6" s="517">
        <f>Revenues!AV44</f>
        <v>17760</v>
      </c>
      <c r="L6" s="517">
        <f>Revenues!AW44</f>
        <v>17760</v>
      </c>
      <c r="M6" s="517">
        <f>Revenues!AX44</f>
        <v>17760</v>
      </c>
      <c r="N6" s="517">
        <f>Revenues!AY44</f>
        <v>17760</v>
      </c>
      <c r="O6" s="517">
        <f>Revenues!AZ44</f>
        <v>17760</v>
      </c>
      <c r="P6" s="518">
        <f>Revenues!BA44</f>
        <v>17760</v>
      </c>
      <c r="Q6" s="516">
        <f t="shared" si="0"/>
        <v>192000</v>
      </c>
    </row>
    <row r="7" spans="1:17" ht="18" customHeight="1">
      <c r="A7" s="767"/>
      <c r="C7" s="38" t="str">
        <f>Revenues!E47</f>
        <v>Product 2 - recurring</v>
      </c>
      <c r="D7" s="19"/>
      <c r="E7" s="297">
        <f ca="1">Revenues!AP50</f>
        <v>15405</v>
      </c>
      <c r="F7" s="298">
        <f ca="1">Revenues!AQ50</f>
        <v>15405</v>
      </c>
      <c r="G7" s="514">
        <f ca="1">Revenues!AR50</f>
        <v>18486</v>
      </c>
      <c r="H7" s="514">
        <f ca="1">Revenues!AS50</f>
        <v>21567</v>
      </c>
      <c r="I7" s="514">
        <f ca="1">Revenues!AT50</f>
        <v>24648</v>
      </c>
      <c r="J7" s="514">
        <f ca="1">Revenues!AU50</f>
        <v>27729</v>
      </c>
      <c r="K7" s="514">
        <f ca="1">Revenues!AV50</f>
        <v>30810</v>
      </c>
      <c r="L7" s="514">
        <f ca="1">Revenues!AW50</f>
        <v>33891</v>
      </c>
      <c r="M7" s="514">
        <f ca="1">Revenues!AX50</f>
        <v>36972</v>
      </c>
      <c r="N7" s="514">
        <f ca="1">Revenues!AY50</f>
        <v>40053</v>
      </c>
      <c r="O7" s="514">
        <f ca="1">Revenues!AZ50</f>
        <v>43134</v>
      </c>
      <c r="P7" s="515">
        <f ca="1">Revenues!BA50</f>
        <v>46215</v>
      </c>
      <c r="Q7" s="516">
        <f t="shared" ca="1" si="0"/>
        <v>354315</v>
      </c>
    </row>
    <row r="8" spans="1:17" ht="18" customHeight="1" thickBot="1">
      <c r="A8" s="768"/>
      <c r="C8" s="36" t="s">
        <v>71</v>
      </c>
      <c r="D8" s="19"/>
      <c r="E8" s="301">
        <f ca="1">SUM(E4:E7)</f>
        <v>48693</v>
      </c>
      <c r="F8" s="302">
        <f t="shared" ref="F8" ca="1" si="1">SUM(F4:F7)</f>
        <v>47521</v>
      </c>
      <c r="G8" s="302">
        <f ca="1">SUM(G4:G7)</f>
        <v>56950</v>
      </c>
      <c r="H8" s="302">
        <f t="shared" ref="H8:P8" ca="1" si="2">SUM(H4:H7)</f>
        <v>57739</v>
      </c>
      <c r="I8" s="302">
        <f t="shared" ca="1" si="2"/>
        <v>70528</v>
      </c>
      <c r="J8" s="302">
        <f ca="1">SUM(J4:J7)</f>
        <v>70837</v>
      </c>
      <c r="K8" s="302">
        <f t="shared" ca="1" si="2"/>
        <v>80746</v>
      </c>
      <c r="L8" s="302">
        <f t="shared" ca="1" si="2"/>
        <v>85855</v>
      </c>
      <c r="M8" s="302">
        <f t="shared" ca="1" si="2"/>
        <v>90964</v>
      </c>
      <c r="N8" s="302">
        <f t="shared" ca="1" si="2"/>
        <v>96073</v>
      </c>
      <c r="O8" s="302">
        <f t="shared" ca="1" si="2"/>
        <v>101182</v>
      </c>
      <c r="P8" s="303">
        <f t="shared" ca="1" si="2"/>
        <v>106291</v>
      </c>
      <c r="Q8" s="304">
        <f ca="1">E8+F8+G8+H8+I8+J8+K8+L8+M8+N8+O8+P8</f>
        <v>913379</v>
      </c>
    </row>
    <row r="9" spans="1:17" ht="18" customHeight="1" thickBot="1">
      <c r="A9" s="541"/>
      <c r="C9" s="17"/>
      <c r="D9" s="19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3"/>
    </row>
    <row r="10" spans="1:17" ht="18" customHeight="1">
      <c r="A10" s="766" t="s">
        <v>223</v>
      </c>
      <c r="C10" s="310" t="s">
        <v>232</v>
      </c>
      <c r="D10" s="17"/>
      <c r="E10" s="312" t="s">
        <v>12</v>
      </c>
      <c r="F10" s="313" t="s">
        <v>12</v>
      </c>
      <c r="G10" s="313" t="s">
        <v>12</v>
      </c>
      <c r="H10" s="313" t="s">
        <v>12</v>
      </c>
      <c r="I10" s="313" t="s">
        <v>12</v>
      </c>
      <c r="J10" s="313" t="s">
        <v>12</v>
      </c>
      <c r="K10" s="313" t="s">
        <v>12</v>
      </c>
      <c r="L10" s="313" t="s">
        <v>12</v>
      </c>
      <c r="M10" s="313" t="s">
        <v>12</v>
      </c>
      <c r="N10" s="313" t="s">
        <v>12</v>
      </c>
      <c r="O10" s="313" t="s">
        <v>12</v>
      </c>
      <c r="P10" s="314" t="s">
        <v>12</v>
      </c>
      <c r="Q10" s="304"/>
    </row>
    <row r="11" spans="1:17" ht="18" customHeight="1">
      <c r="A11" s="767"/>
      <c r="C11" s="315" t="str">
        <f>C4</f>
        <v>Product 1 - one time</v>
      </c>
      <c r="D11" s="19"/>
      <c r="E11" s="519">
        <f>Revenues!AP24</f>
        <v>0</v>
      </c>
      <c r="F11" s="519">
        <f>Revenues!AQ24</f>
        <v>0</v>
      </c>
      <c r="G11" s="519">
        <f>Revenues!AR24</f>
        <v>0</v>
      </c>
      <c r="H11" s="519">
        <f>Revenues!AS24</f>
        <v>0</v>
      </c>
      <c r="I11" s="519">
        <f>Revenues!AT24</f>
        <v>0</v>
      </c>
      <c r="J11" s="519">
        <f>Revenues!AU24</f>
        <v>0</v>
      </c>
      <c r="K11" s="519">
        <f>Revenues!AV24</f>
        <v>0</v>
      </c>
      <c r="L11" s="519">
        <f>Revenues!AW24</f>
        <v>0</v>
      </c>
      <c r="M11" s="519">
        <f>Revenues!AX24</f>
        <v>0</v>
      </c>
      <c r="N11" s="519">
        <f>Revenues!AY24</f>
        <v>0</v>
      </c>
      <c r="O11" s="519">
        <f>Revenues!AZ24</f>
        <v>0</v>
      </c>
      <c r="P11" s="519">
        <f>Revenues!BA24</f>
        <v>0</v>
      </c>
      <c r="Q11" s="516">
        <f>E11+F11+G11+H11+I11+J11+K11+L11+M11+N11+O11+P11</f>
        <v>0</v>
      </c>
    </row>
    <row r="12" spans="1:17" ht="18" customHeight="1">
      <c r="A12" s="767"/>
      <c r="C12" s="315" t="str">
        <f>C5</f>
        <v>Product 1 - recurring</v>
      </c>
      <c r="E12" s="519">
        <f>Revenues!AP36</f>
        <v>0</v>
      </c>
      <c r="F12" s="519">
        <f>Revenues!AQ36</f>
        <v>0</v>
      </c>
      <c r="G12" s="519">
        <f>Revenues!AR36</f>
        <v>0</v>
      </c>
      <c r="H12" s="519">
        <f>Revenues!AS36</f>
        <v>0</v>
      </c>
      <c r="I12" s="519">
        <f>Revenues!AT36</f>
        <v>0</v>
      </c>
      <c r="J12" s="519">
        <f>Revenues!AU36</f>
        <v>0</v>
      </c>
      <c r="K12" s="519">
        <f>Revenues!AV36</f>
        <v>0</v>
      </c>
      <c r="L12" s="519">
        <f>Revenues!AW36</f>
        <v>0</v>
      </c>
      <c r="M12" s="519">
        <f>Revenues!AX36</f>
        <v>0</v>
      </c>
      <c r="N12" s="519">
        <f>Revenues!AY36</f>
        <v>0</v>
      </c>
      <c r="O12" s="519">
        <f>Revenues!AZ36</f>
        <v>0</v>
      </c>
      <c r="P12" s="519">
        <f>Revenues!BA36</f>
        <v>0</v>
      </c>
      <c r="Q12" s="516">
        <f t="shared" ref="Q12:Q14" si="3">E12+F12+G12+H12+I12+J12+K12+L12+M12+N12+O12+P12</f>
        <v>0</v>
      </c>
    </row>
    <row r="13" spans="1:17" ht="18" customHeight="1">
      <c r="A13" s="767"/>
      <c r="C13" s="315" t="str">
        <f>C6</f>
        <v>Product 2 - one time</v>
      </c>
      <c r="E13" s="520">
        <f>Revenues!AP45</f>
        <v>0</v>
      </c>
      <c r="F13" s="520">
        <f>Revenues!AQ45</f>
        <v>0</v>
      </c>
      <c r="G13" s="520">
        <f>Revenues!AR45</f>
        <v>0</v>
      </c>
      <c r="H13" s="520">
        <f>Revenues!AS45</f>
        <v>0</v>
      </c>
      <c r="I13" s="520">
        <f>Revenues!AT45</f>
        <v>0</v>
      </c>
      <c r="J13" s="520">
        <f>Revenues!AU45</f>
        <v>0</v>
      </c>
      <c r="K13" s="520">
        <f>Revenues!AV45</f>
        <v>0</v>
      </c>
      <c r="L13" s="520">
        <f>Revenues!AW45</f>
        <v>0</v>
      </c>
      <c r="M13" s="520">
        <f>Revenues!AX45</f>
        <v>0</v>
      </c>
      <c r="N13" s="520">
        <f>Revenues!AY45</f>
        <v>0</v>
      </c>
      <c r="O13" s="520">
        <f>Revenues!AZ45</f>
        <v>0</v>
      </c>
      <c r="P13" s="520">
        <f>Revenues!BA36</f>
        <v>0</v>
      </c>
      <c r="Q13" s="516">
        <f t="shared" si="3"/>
        <v>0</v>
      </c>
    </row>
    <row r="14" spans="1:17" ht="18" customHeight="1">
      <c r="A14" s="767"/>
      <c r="C14" s="315" t="str">
        <f>C7</f>
        <v>Product 2 - recurring</v>
      </c>
      <c r="D14" s="19"/>
      <c r="E14" s="519">
        <f>Revenues!AP51</f>
        <v>0</v>
      </c>
      <c r="F14" s="519">
        <f>Revenues!AQ51</f>
        <v>0</v>
      </c>
      <c r="G14" s="519">
        <f>Revenues!AR51</f>
        <v>0</v>
      </c>
      <c r="H14" s="519">
        <f>Revenues!AS51</f>
        <v>0</v>
      </c>
      <c r="I14" s="519">
        <f>Revenues!AT51</f>
        <v>0</v>
      </c>
      <c r="J14" s="519">
        <f>Revenues!AU51</f>
        <v>0</v>
      </c>
      <c r="K14" s="519">
        <f>Revenues!AV51</f>
        <v>0</v>
      </c>
      <c r="L14" s="519">
        <f>Revenues!AW51</f>
        <v>0</v>
      </c>
      <c r="M14" s="519">
        <f>Revenues!AX51</f>
        <v>0</v>
      </c>
      <c r="N14" s="519">
        <f>Revenues!AY51</f>
        <v>0</v>
      </c>
      <c r="O14" s="519">
        <f>Revenues!AZ51</f>
        <v>0</v>
      </c>
      <c r="P14" s="519">
        <f>Revenues!BA51</f>
        <v>0</v>
      </c>
      <c r="Q14" s="516">
        <f t="shared" si="3"/>
        <v>0</v>
      </c>
    </row>
    <row r="15" spans="1:17" ht="18" customHeight="1" thickBot="1">
      <c r="A15" s="768"/>
      <c r="C15" s="317" t="s">
        <v>224</v>
      </c>
      <c r="D15" s="19"/>
      <c r="E15" s="511">
        <f>SUM(E11:E14)</f>
        <v>0</v>
      </c>
      <c r="F15" s="511">
        <f t="shared" ref="F15:P15" si="4">SUM(F11:F14)</f>
        <v>0</v>
      </c>
      <c r="G15" s="511">
        <f t="shared" si="4"/>
        <v>0</v>
      </c>
      <c r="H15" s="511">
        <f t="shared" si="4"/>
        <v>0</v>
      </c>
      <c r="I15" s="511">
        <f t="shared" si="4"/>
        <v>0</v>
      </c>
      <c r="J15" s="511">
        <f t="shared" si="4"/>
        <v>0</v>
      </c>
      <c r="K15" s="511">
        <f t="shared" si="4"/>
        <v>0</v>
      </c>
      <c r="L15" s="511">
        <f t="shared" si="4"/>
        <v>0</v>
      </c>
      <c r="M15" s="511">
        <f t="shared" si="4"/>
        <v>0</v>
      </c>
      <c r="N15" s="511">
        <f t="shared" si="4"/>
        <v>0</v>
      </c>
      <c r="O15" s="511">
        <f t="shared" si="4"/>
        <v>0</v>
      </c>
      <c r="P15" s="511">
        <f t="shared" si="4"/>
        <v>0</v>
      </c>
      <c r="Q15" s="304">
        <f>E15+F15+G15+H15+I15+J15+K15+L15+M15+N15+O15+P15</f>
        <v>0</v>
      </c>
    </row>
    <row r="16" spans="1:17" ht="30" thickBot="1"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18"/>
    </row>
    <row r="17" spans="1:17" ht="25" thickBot="1">
      <c r="A17" s="764" t="s">
        <v>185</v>
      </c>
      <c r="C17" s="31" t="s">
        <v>184</v>
      </c>
      <c r="E17" s="756" t="s">
        <v>186</v>
      </c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8"/>
      <c r="Q17" s="324"/>
    </row>
    <row r="18" spans="1:17" ht="20" thickBot="1">
      <c r="A18" s="765"/>
      <c r="C18" s="34" t="s">
        <v>41</v>
      </c>
      <c r="E18" s="355">
        <f ca="1">E8-E15</f>
        <v>48693</v>
      </c>
      <c r="F18" s="355">
        <f t="shared" ref="F18:P18" ca="1" si="5">F8-F15</f>
        <v>47521</v>
      </c>
      <c r="G18" s="355">
        <f t="shared" ca="1" si="5"/>
        <v>56950</v>
      </c>
      <c r="H18" s="355">
        <f t="shared" ca="1" si="5"/>
        <v>57739</v>
      </c>
      <c r="I18" s="355">
        <f t="shared" ca="1" si="5"/>
        <v>70528</v>
      </c>
      <c r="J18" s="355">
        <f t="shared" ca="1" si="5"/>
        <v>70837</v>
      </c>
      <c r="K18" s="355">
        <f t="shared" ca="1" si="5"/>
        <v>80746</v>
      </c>
      <c r="L18" s="355">
        <f t="shared" ca="1" si="5"/>
        <v>85855</v>
      </c>
      <c r="M18" s="355">
        <f t="shared" ca="1" si="5"/>
        <v>90964</v>
      </c>
      <c r="N18" s="355">
        <f t="shared" ca="1" si="5"/>
        <v>96073</v>
      </c>
      <c r="O18" s="355">
        <f t="shared" ca="1" si="5"/>
        <v>101182</v>
      </c>
      <c r="P18" s="355">
        <f t="shared" ca="1" si="5"/>
        <v>106291</v>
      </c>
      <c r="Q18" s="358">
        <f ca="1">E18+F18+G18+H18+I18+J18+K18+L18+M18+N18+O18+P18</f>
        <v>913379</v>
      </c>
    </row>
    <row r="19" spans="1:17" ht="30" thickBot="1"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18"/>
    </row>
    <row r="20" spans="1:17" ht="20">
      <c r="A20" s="766" t="s">
        <v>175</v>
      </c>
      <c r="C20" s="319" t="s">
        <v>27</v>
      </c>
      <c r="D20" s="29"/>
      <c r="E20" s="312" t="s">
        <v>12</v>
      </c>
      <c r="F20" s="313" t="s">
        <v>12</v>
      </c>
      <c r="G20" s="313" t="s">
        <v>12</v>
      </c>
      <c r="H20" s="313" t="s">
        <v>12</v>
      </c>
      <c r="I20" s="313" t="s">
        <v>12</v>
      </c>
      <c r="J20" s="313" t="s">
        <v>12</v>
      </c>
      <c r="K20" s="313" t="s">
        <v>12</v>
      </c>
      <c r="L20" s="313" t="s">
        <v>12</v>
      </c>
      <c r="M20" s="313" t="s">
        <v>12</v>
      </c>
      <c r="N20" s="313" t="s">
        <v>12</v>
      </c>
      <c r="O20" s="313" t="s">
        <v>12</v>
      </c>
      <c r="P20" s="314" t="s">
        <v>12</v>
      </c>
      <c r="Q20" s="324"/>
    </row>
    <row r="21" spans="1:17" ht="16">
      <c r="A21" s="767"/>
      <c r="C21" s="325" t="s">
        <v>28</v>
      </c>
      <c r="E21" s="326">
        <f ca="1">HR!AS77</f>
        <v>228626.58666666673</v>
      </c>
      <c r="F21" s="327">
        <f ca="1">HR!AT77</f>
        <v>228707.70666666672</v>
      </c>
      <c r="G21" s="327">
        <f ca="1">HR!AU77</f>
        <v>228912.06666666674</v>
      </c>
      <c r="H21" s="327">
        <f ca="1">HR!AV77</f>
        <v>229116.42666666672</v>
      </c>
      <c r="I21" s="327">
        <f ca="1">HR!AW77</f>
        <v>229320.78666666674</v>
      </c>
      <c r="J21" s="327">
        <f ca="1">HR!AX77</f>
        <v>229525.14666666673</v>
      </c>
      <c r="K21" s="327">
        <f ca="1">HR!AY77</f>
        <v>229729.50666666674</v>
      </c>
      <c r="L21" s="327">
        <f ca="1">HR!AZ77</f>
        <v>229933.86666666673</v>
      </c>
      <c r="M21" s="327">
        <f ca="1">HR!BA77</f>
        <v>230138.22666666671</v>
      </c>
      <c r="N21" s="327">
        <f ca="1">HR!BB77</f>
        <v>230342.58666666673</v>
      </c>
      <c r="O21" s="327">
        <f ca="1">HR!BC77</f>
        <v>230546.94666666671</v>
      </c>
      <c r="P21" s="328">
        <f ca="1">HR!BD77</f>
        <v>230751.30666666673</v>
      </c>
      <c r="Q21" s="304">
        <f ca="1">E21+F21+G21+H21+I21+J21+K21+L21+M21+N21+O21+P21</f>
        <v>2755651.1600000011</v>
      </c>
    </row>
    <row r="22" spans="1:17" ht="16">
      <c r="A22" s="767"/>
      <c r="C22" s="325" t="s">
        <v>240</v>
      </c>
      <c r="E22" s="326">
        <f>HR!AS92</f>
        <v>2200</v>
      </c>
      <c r="F22" s="327">
        <f>HR!AT92</f>
        <v>2200</v>
      </c>
      <c r="G22" s="327">
        <f>HR!AU92</f>
        <v>2200</v>
      </c>
      <c r="H22" s="327">
        <f>HR!AV92</f>
        <v>2200</v>
      </c>
      <c r="I22" s="327">
        <f>HR!AW92</f>
        <v>2200</v>
      </c>
      <c r="J22" s="327">
        <f>HR!AX92</f>
        <v>3300</v>
      </c>
      <c r="K22" s="327">
        <f>HR!AY92</f>
        <v>3300</v>
      </c>
      <c r="L22" s="327">
        <f>HR!AZ92</f>
        <v>3300</v>
      </c>
      <c r="M22" s="327">
        <f>HR!BA92</f>
        <v>3300</v>
      </c>
      <c r="N22" s="327">
        <f>HR!BB92</f>
        <v>5500</v>
      </c>
      <c r="O22" s="327">
        <f>HR!BC92</f>
        <v>3300</v>
      </c>
      <c r="P22" s="328">
        <f>HR!BD92</f>
        <v>3300</v>
      </c>
      <c r="Q22" s="304"/>
    </row>
    <row r="23" spans="1:17" ht="16">
      <c r="A23" s="767"/>
      <c r="C23" s="325" t="s">
        <v>16</v>
      </c>
      <c r="E23" s="326">
        <f>HR!AS104</f>
        <v>0</v>
      </c>
      <c r="F23" s="327">
        <f>HR!AT104</f>
        <v>0</v>
      </c>
      <c r="G23" s="327">
        <f>HR!AU104</f>
        <v>0</v>
      </c>
      <c r="H23" s="327">
        <f>HR!AV104</f>
        <v>0</v>
      </c>
      <c r="I23" s="327">
        <f>HR!AW104</f>
        <v>0</v>
      </c>
      <c r="J23" s="327">
        <f>HR!AX104</f>
        <v>0</v>
      </c>
      <c r="K23" s="327">
        <f>HR!AY104</f>
        <v>0</v>
      </c>
      <c r="L23" s="327">
        <f>HR!AZ104</f>
        <v>0</v>
      </c>
      <c r="M23" s="327">
        <f>HR!BA104</f>
        <v>0</v>
      </c>
      <c r="N23" s="327">
        <f>HR!BB104</f>
        <v>0</v>
      </c>
      <c r="O23" s="327">
        <f>HR!BC104</f>
        <v>0</v>
      </c>
      <c r="P23" s="328">
        <f>HR!BD104</f>
        <v>0</v>
      </c>
      <c r="Q23" s="304">
        <f>E23+F23+G23+H23+I23+J23+K23+L23+M23+N23+O23+P23</f>
        <v>0</v>
      </c>
    </row>
    <row r="24" spans="1:17" ht="18" thickBot="1">
      <c r="A24" s="767"/>
      <c r="C24" s="329" t="s">
        <v>29</v>
      </c>
      <c r="D24" s="2"/>
      <c r="E24" s="331">
        <f t="shared" ref="E24:P24" ca="1" si="6">SUM(E21:E23)</f>
        <v>230826.58666666673</v>
      </c>
      <c r="F24" s="332">
        <f t="shared" ca="1" si="6"/>
        <v>230907.70666666672</v>
      </c>
      <c r="G24" s="332">
        <f t="shared" ca="1" si="6"/>
        <v>231112.06666666674</v>
      </c>
      <c r="H24" s="332">
        <f t="shared" ca="1" si="6"/>
        <v>231316.42666666672</v>
      </c>
      <c r="I24" s="332">
        <f t="shared" ca="1" si="6"/>
        <v>231520.78666666674</v>
      </c>
      <c r="J24" s="332">
        <f t="shared" ca="1" si="6"/>
        <v>232825.14666666673</v>
      </c>
      <c r="K24" s="332">
        <f t="shared" ca="1" si="6"/>
        <v>233029.50666666674</v>
      </c>
      <c r="L24" s="332">
        <f t="shared" ca="1" si="6"/>
        <v>233233.86666666673</v>
      </c>
      <c r="M24" s="332">
        <f t="shared" ca="1" si="6"/>
        <v>233438.22666666671</v>
      </c>
      <c r="N24" s="332">
        <f t="shared" ca="1" si="6"/>
        <v>235842.58666666673</v>
      </c>
      <c r="O24" s="332">
        <f t="shared" ca="1" si="6"/>
        <v>233846.94666666671</v>
      </c>
      <c r="P24" s="333">
        <f t="shared" ca="1" si="6"/>
        <v>234051.30666666673</v>
      </c>
      <c r="Q24" s="304">
        <f ca="1">E24+F24+G24+H24+I24+J24+K24+L24+M24+N24+O24+P24</f>
        <v>2791951.1600000011</v>
      </c>
    </row>
    <row r="25" spans="1:17" ht="9" customHeight="1" thickBot="1">
      <c r="A25" s="767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4"/>
    </row>
    <row r="26" spans="1:17" ht="20">
      <c r="A26" s="767"/>
      <c r="C26" s="28" t="s">
        <v>13</v>
      </c>
      <c r="D26" s="29"/>
      <c r="E26" s="312" t="s">
        <v>12</v>
      </c>
      <c r="F26" s="313" t="s">
        <v>12</v>
      </c>
      <c r="G26" s="313" t="s">
        <v>12</v>
      </c>
      <c r="H26" s="313" t="s">
        <v>12</v>
      </c>
      <c r="I26" s="313" t="s">
        <v>12</v>
      </c>
      <c r="J26" s="313" t="s">
        <v>12</v>
      </c>
      <c r="K26" s="313" t="s">
        <v>12</v>
      </c>
      <c r="L26" s="313" t="s">
        <v>12</v>
      </c>
      <c r="M26" s="313" t="s">
        <v>12</v>
      </c>
      <c r="N26" s="313" t="s">
        <v>12</v>
      </c>
      <c r="O26" s="313" t="s">
        <v>12</v>
      </c>
      <c r="P26" s="314" t="s">
        <v>12</v>
      </c>
      <c r="Q26" s="324"/>
    </row>
    <row r="27" spans="1:17" ht="16">
      <c r="A27" s="767"/>
      <c r="C27" s="30" t="str">
        <f>IT!A10</f>
        <v>System Infrastructure</v>
      </c>
      <c r="E27" s="326">
        <f ca="1">IT!AS13</f>
        <v>510</v>
      </c>
      <c r="F27" s="327">
        <f ca="1">IT!AT13</f>
        <v>595</v>
      </c>
      <c r="G27" s="327">
        <f ca="1">IT!AU13</f>
        <v>680</v>
      </c>
      <c r="H27" s="327">
        <f ca="1">IT!AV13</f>
        <v>765</v>
      </c>
      <c r="I27" s="327">
        <f ca="1">IT!AW13</f>
        <v>850</v>
      </c>
      <c r="J27" s="327">
        <f ca="1">IT!AX13</f>
        <v>935</v>
      </c>
      <c r="K27" s="327">
        <f ca="1">IT!AY13</f>
        <v>1020</v>
      </c>
      <c r="L27" s="327">
        <f ca="1">IT!AZ13</f>
        <v>1105</v>
      </c>
      <c r="M27" s="327">
        <f ca="1">IT!BA13</f>
        <v>1190</v>
      </c>
      <c r="N27" s="327">
        <f ca="1">IT!BB13</f>
        <v>1275</v>
      </c>
      <c r="O27" s="327">
        <f ca="1">IT!BC13</f>
        <v>1360</v>
      </c>
      <c r="P27" s="328">
        <f ca="1">IT!BD13</f>
        <v>1445</v>
      </c>
      <c r="Q27" s="304">
        <f ca="1">E27+F27+G27+H27+I27+J27+K27+L27+M27+N27+O27+P27</f>
        <v>11730</v>
      </c>
    </row>
    <row r="28" spans="1:17" ht="15.75" customHeight="1">
      <c r="A28" s="767"/>
      <c r="C28" s="30" t="s">
        <v>50</v>
      </c>
      <c r="E28" s="326">
        <f ca="1">IT!AS18</f>
        <v>7560</v>
      </c>
      <c r="F28" s="327">
        <f ca="1">IT!AT18</f>
        <v>7560</v>
      </c>
      <c r="G28" s="327">
        <f ca="1">IT!AU18</f>
        <v>7560</v>
      </c>
      <c r="H28" s="327">
        <f ca="1">IT!AV18</f>
        <v>7560</v>
      </c>
      <c r="I28" s="327">
        <f ca="1">IT!AW18</f>
        <v>7560</v>
      </c>
      <c r="J28" s="327">
        <f ca="1">IT!AX18</f>
        <v>7740</v>
      </c>
      <c r="K28" s="327">
        <f ca="1">IT!AY18</f>
        <v>7740</v>
      </c>
      <c r="L28" s="327">
        <f ca="1">IT!AZ18</f>
        <v>7740</v>
      </c>
      <c r="M28" s="327">
        <f ca="1">IT!BA18</f>
        <v>7740</v>
      </c>
      <c r="N28" s="327">
        <f ca="1">IT!BB18</f>
        <v>8100</v>
      </c>
      <c r="O28" s="327">
        <f ca="1">IT!BC18</f>
        <v>7740</v>
      </c>
      <c r="P28" s="328">
        <f ca="1">IT!BD18</f>
        <v>7740</v>
      </c>
      <c r="Q28" s="304">
        <f ca="1">E28+F28+G28+H28+I28+J28+K28+L28+M28+N28+O28+P28</f>
        <v>92340</v>
      </c>
    </row>
    <row r="29" spans="1:17" ht="18" thickBot="1">
      <c r="A29" s="767"/>
      <c r="C29" s="1" t="s">
        <v>31</v>
      </c>
      <c r="D29" s="2"/>
      <c r="E29" s="331">
        <f ca="1">SUM(E27:E28)</f>
        <v>8070</v>
      </c>
      <c r="F29" s="332">
        <f t="shared" ref="F29:P29" ca="1" si="7">SUM(F27:F28)</f>
        <v>8155</v>
      </c>
      <c r="G29" s="332">
        <f t="shared" ca="1" si="7"/>
        <v>8240</v>
      </c>
      <c r="H29" s="332">
        <f t="shared" ca="1" si="7"/>
        <v>8325</v>
      </c>
      <c r="I29" s="332">
        <f t="shared" ca="1" si="7"/>
        <v>8410</v>
      </c>
      <c r="J29" s="332">
        <f t="shared" ca="1" si="7"/>
        <v>8675</v>
      </c>
      <c r="K29" s="332">
        <f t="shared" ca="1" si="7"/>
        <v>8760</v>
      </c>
      <c r="L29" s="332">
        <f t="shared" ca="1" si="7"/>
        <v>8845</v>
      </c>
      <c r="M29" s="332">
        <f t="shared" ca="1" si="7"/>
        <v>8930</v>
      </c>
      <c r="N29" s="332">
        <f t="shared" ca="1" si="7"/>
        <v>9375</v>
      </c>
      <c r="O29" s="332">
        <f t="shared" ca="1" si="7"/>
        <v>9100</v>
      </c>
      <c r="P29" s="333">
        <f t="shared" ca="1" si="7"/>
        <v>9185</v>
      </c>
      <c r="Q29" s="304">
        <f ca="1">E29+F29+G29+H29+I29+J29+K29+L29+M29+N29+O29+P29</f>
        <v>104070</v>
      </c>
    </row>
    <row r="30" spans="1:17" ht="8.25" customHeight="1" thickBot="1">
      <c r="A30" s="76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4"/>
    </row>
    <row r="31" spans="1:17" ht="20">
      <c r="A31" s="767"/>
      <c r="C31" s="31" t="s">
        <v>14</v>
      </c>
      <c r="D31" s="32"/>
      <c r="E31" s="335" t="s">
        <v>12</v>
      </c>
      <c r="F31" s="336" t="s">
        <v>12</v>
      </c>
      <c r="G31" s="336" t="s">
        <v>12</v>
      </c>
      <c r="H31" s="336" t="s">
        <v>12</v>
      </c>
      <c r="I31" s="336" t="s">
        <v>12</v>
      </c>
      <c r="J31" s="336" t="s">
        <v>12</v>
      </c>
      <c r="K31" s="336" t="s">
        <v>12</v>
      </c>
      <c r="L31" s="336" t="s">
        <v>12</v>
      </c>
      <c r="M31" s="336" t="s">
        <v>12</v>
      </c>
      <c r="N31" s="336" t="s">
        <v>12</v>
      </c>
      <c r="O31" s="336" t="s">
        <v>12</v>
      </c>
      <c r="P31" s="337" t="s">
        <v>12</v>
      </c>
      <c r="Q31" s="324"/>
    </row>
    <row r="32" spans="1:17" ht="16">
      <c r="A32" s="767"/>
      <c r="C32" s="91" t="str">
        <f>Marketing!A5</f>
        <v>Online-Marketing</v>
      </c>
      <c r="E32" s="326">
        <f>Marketing!AS11</f>
        <v>1700</v>
      </c>
      <c r="F32" s="327">
        <f>Marketing!AT11</f>
        <v>1700</v>
      </c>
      <c r="G32" s="327">
        <f>Marketing!AU11</f>
        <v>1700</v>
      </c>
      <c r="H32" s="327">
        <f>Marketing!AV11</f>
        <v>1700</v>
      </c>
      <c r="I32" s="327">
        <f>Marketing!AW11</f>
        <v>1700</v>
      </c>
      <c r="J32" s="327">
        <f>Marketing!AX11</f>
        <v>1700</v>
      </c>
      <c r="K32" s="327">
        <f>Marketing!AY11</f>
        <v>1950</v>
      </c>
      <c r="L32" s="327">
        <f>Marketing!AZ11</f>
        <v>1950</v>
      </c>
      <c r="M32" s="327">
        <f>Marketing!BA11</f>
        <v>1950</v>
      </c>
      <c r="N32" s="327">
        <f>Marketing!BB11</f>
        <v>1950</v>
      </c>
      <c r="O32" s="327">
        <f>Marketing!BC11</f>
        <v>1950</v>
      </c>
      <c r="P32" s="328">
        <f>Marketing!BD11</f>
        <v>1950</v>
      </c>
      <c r="Q32" s="304">
        <f>E32+F32+G32+H32+I32+J32+K32+L32+M32+N32+O32+P32</f>
        <v>21900</v>
      </c>
    </row>
    <row r="33" spans="1:17" ht="16">
      <c r="A33" s="767"/>
      <c r="C33" s="91" t="str">
        <f>Marketing!A13</f>
        <v>Offline Marketing</v>
      </c>
      <c r="E33" s="326">
        <f>Marketing!AS18</f>
        <v>1900</v>
      </c>
      <c r="F33" s="327">
        <f>Marketing!AT18</f>
        <v>1900</v>
      </c>
      <c r="G33" s="327">
        <f>Marketing!AU18</f>
        <v>1900</v>
      </c>
      <c r="H33" s="327">
        <f>Marketing!AV18</f>
        <v>1900</v>
      </c>
      <c r="I33" s="327">
        <f>Marketing!AW18</f>
        <v>6300</v>
      </c>
      <c r="J33" s="327">
        <f>Marketing!AX18</f>
        <v>1900</v>
      </c>
      <c r="K33" s="327">
        <f>Marketing!AY18</f>
        <v>1900</v>
      </c>
      <c r="L33" s="327">
        <f>Marketing!AZ18</f>
        <v>1900</v>
      </c>
      <c r="M33" s="327">
        <f>Marketing!BA18</f>
        <v>16900</v>
      </c>
      <c r="N33" s="327">
        <f>Marketing!BB18</f>
        <v>1900</v>
      </c>
      <c r="O33" s="327">
        <f>Marketing!BC18</f>
        <v>1900</v>
      </c>
      <c r="P33" s="328">
        <f>Marketing!BD18</f>
        <v>1900</v>
      </c>
      <c r="Q33" s="304">
        <f>E33+F33+G33+H33+I33+J33+K33+L33+M33+N33+O33+P33</f>
        <v>42200</v>
      </c>
    </row>
    <row r="34" spans="1:17" ht="18" thickBot="1">
      <c r="A34" s="767"/>
      <c r="C34" s="1" t="s">
        <v>30</v>
      </c>
      <c r="D34" s="2"/>
      <c r="E34" s="331">
        <f t="shared" ref="E34:P34" si="8">SUM(E32:E33)</f>
        <v>3600</v>
      </c>
      <c r="F34" s="332">
        <f t="shared" si="8"/>
        <v>3600</v>
      </c>
      <c r="G34" s="332">
        <f t="shared" si="8"/>
        <v>3600</v>
      </c>
      <c r="H34" s="332">
        <f t="shared" si="8"/>
        <v>3600</v>
      </c>
      <c r="I34" s="332">
        <f t="shared" si="8"/>
        <v>8000</v>
      </c>
      <c r="J34" s="332">
        <f t="shared" si="8"/>
        <v>3600</v>
      </c>
      <c r="K34" s="332">
        <f t="shared" si="8"/>
        <v>3850</v>
      </c>
      <c r="L34" s="332">
        <f t="shared" si="8"/>
        <v>3850</v>
      </c>
      <c r="M34" s="332">
        <f t="shared" si="8"/>
        <v>18850</v>
      </c>
      <c r="N34" s="332">
        <f t="shared" si="8"/>
        <v>3850</v>
      </c>
      <c r="O34" s="332">
        <f t="shared" si="8"/>
        <v>3850</v>
      </c>
      <c r="P34" s="333">
        <f t="shared" si="8"/>
        <v>3850</v>
      </c>
      <c r="Q34" s="304">
        <f>E34+F34+G34+H34+I34+J34+K34+L34+M34+N34+O34+P34</f>
        <v>64100</v>
      </c>
    </row>
    <row r="35" spans="1:17" ht="9.75" customHeight="1" thickBot="1">
      <c r="A35" s="767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24"/>
    </row>
    <row r="36" spans="1:17" ht="20">
      <c r="A36" s="767"/>
      <c r="C36" s="31" t="s">
        <v>177</v>
      </c>
      <c r="D36" s="32"/>
      <c r="E36" s="335" t="s">
        <v>12</v>
      </c>
      <c r="F36" s="336" t="s">
        <v>12</v>
      </c>
      <c r="G36" s="336" t="s">
        <v>12</v>
      </c>
      <c r="H36" s="336" t="s">
        <v>12</v>
      </c>
      <c r="I36" s="336" t="s">
        <v>12</v>
      </c>
      <c r="J36" s="336" t="s">
        <v>12</v>
      </c>
      <c r="K36" s="336" t="s">
        <v>12</v>
      </c>
      <c r="L36" s="336" t="s">
        <v>12</v>
      </c>
      <c r="M36" s="336" t="s">
        <v>12</v>
      </c>
      <c r="N36" s="336" t="s">
        <v>12</v>
      </c>
      <c r="O36" s="336" t="s">
        <v>12</v>
      </c>
      <c r="P36" s="337" t="s">
        <v>12</v>
      </c>
      <c r="Q36" s="324"/>
    </row>
    <row r="37" spans="1:17" ht="16">
      <c r="A37" s="767"/>
      <c r="C37" s="325" t="s">
        <v>35</v>
      </c>
      <c r="D37" s="306"/>
      <c r="E37" s="326">
        <f ca="1">Misc!AS14</f>
        <v>0</v>
      </c>
      <c r="F37" s="327">
        <f ca="1">Misc!AT14</f>
        <v>0</v>
      </c>
      <c r="G37" s="327">
        <f ca="1">Misc!AU14</f>
        <v>0</v>
      </c>
      <c r="H37" s="327">
        <f ca="1">Misc!AV14</f>
        <v>0</v>
      </c>
      <c r="I37" s="327">
        <f ca="1">Misc!AW14</f>
        <v>0</v>
      </c>
      <c r="J37" s="327">
        <f ca="1">Misc!AX14</f>
        <v>1000</v>
      </c>
      <c r="K37" s="327">
        <f ca="1">Misc!AY14</f>
        <v>0</v>
      </c>
      <c r="L37" s="327">
        <f ca="1">Misc!AZ14</f>
        <v>0</v>
      </c>
      <c r="M37" s="327">
        <f ca="1">Misc!BA14</f>
        <v>0</v>
      </c>
      <c r="N37" s="327">
        <f ca="1">Misc!BB14</f>
        <v>2000</v>
      </c>
      <c r="O37" s="327">
        <f ca="1">Misc!BC14</f>
        <v>-2000</v>
      </c>
      <c r="P37" s="328">
        <f ca="1">Misc!BD14</f>
        <v>0</v>
      </c>
      <c r="Q37" s="304">
        <f t="shared" ref="Q37" ca="1" si="9">E37+F37+G37+H37+I37+J37+K37+L37+M37+N37+O37+P37</f>
        <v>1000</v>
      </c>
    </row>
    <row r="38" spans="1:17" ht="16">
      <c r="A38" s="767"/>
      <c r="C38" s="325" t="s">
        <v>36</v>
      </c>
      <c r="D38" s="306"/>
      <c r="E38" s="326">
        <f>Misc!AS15</f>
        <v>100</v>
      </c>
      <c r="F38" s="327">
        <f>Misc!AT15</f>
        <v>101</v>
      </c>
      <c r="G38" s="327">
        <f>Misc!AU15</f>
        <v>102</v>
      </c>
      <c r="H38" s="327">
        <f>Misc!AV15</f>
        <v>103</v>
      </c>
      <c r="I38" s="327">
        <f>Misc!AW15</f>
        <v>104</v>
      </c>
      <c r="J38" s="327">
        <f>Misc!AX15</f>
        <v>105</v>
      </c>
      <c r="K38" s="327">
        <f>Misc!AY15</f>
        <v>106</v>
      </c>
      <c r="L38" s="327">
        <f>Misc!AZ15</f>
        <v>107</v>
      </c>
      <c r="M38" s="327">
        <f>Misc!BA15</f>
        <v>108</v>
      </c>
      <c r="N38" s="327">
        <f>Misc!BB15</f>
        <v>109</v>
      </c>
      <c r="O38" s="327">
        <f>Misc!BC15</f>
        <v>110</v>
      </c>
      <c r="P38" s="328">
        <f>Misc!BD15</f>
        <v>111</v>
      </c>
      <c r="Q38" s="304">
        <f>E38+F38+G38+H38+I38+J38+K38+L38+M38+N38+O38+P38</f>
        <v>1266</v>
      </c>
    </row>
    <row r="39" spans="1:17" ht="16">
      <c r="A39" s="767"/>
      <c r="C39" s="340" t="s">
        <v>268</v>
      </c>
      <c r="D39" s="306"/>
      <c r="E39" s="326">
        <f>Misc!AS17</f>
        <v>0</v>
      </c>
      <c r="F39" s="327">
        <f>Misc!AT17</f>
        <v>1</v>
      </c>
      <c r="G39" s="327">
        <f>Misc!AU17</f>
        <v>2</v>
      </c>
      <c r="H39" s="327">
        <f>Misc!AV17</f>
        <v>3</v>
      </c>
      <c r="I39" s="327">
        <f>Misc!AW17</f>
        <v>4</v>
      </c>
      <c r="J39" s="327">
        <f>Misc!AX17</f>
        <v>5</v>
      </c>
      <c r="K39" s="327">
        <f>Misc!AY17</f>
        <v>6</v>
      </c>
      <c r="L39" s="327">
        <f>Misc!AZ17</f>
        <v>7</v>
      </c>
      <c r="M39" s="327">
        <f>Misc!BA17</f>
        <v>8</v>
      </c>
      <c r="N39" s="327">
        <f>Misc!BB17</f>
        <v>9</v>
      </c>
      <c r="O39" s="327">
        <f>Misc!BC17</f>
        <v>10</v>
      </c>
      <c r="P39" s="328">
        <f>Misc!BD17</f>
        <v>11</v>
      </c>
      <c r="Q39" s="304">
        <f t="shared" ref="Q39:Q44" si="10">E39+F39+G39+H39+I39+J39+K39+L39+M39+N39+O39+P39</f>
        <v>66</v>
      </c>
    </row>
    <row r="40" spans="1:17" ht="16">
      <c r="A40" s="767"/>
      <c r="C40" s="325" t="s">
        <v>247</v>
      </c>
      <c r="D40" s="306"/>
      <c r="E40" s="326">
        <f ca="1">Misc!AS16</f>
        <v>450</v>
      </c>
      <c r="F40" s="327">
        <f ca="1">Misc!AT16</f>
        <v>500</v>
      </c>
      <c r="G40" s="327">
        <f ca="1">Misc!AU16</f>
        <v>550</v>
      </c>
      <c r="H40" s="327">
        <f ca="1">Misc!AV16</f>
        <v>600</v>
      </c>
      <c r="I40" s="327">
        <f ca="1">Misc!AW16</f>
        <v>650</v>
      </c>
      <c r="J40" s="327">
        <f ca="1">Misc!AX16</f>
        <v>700</v>
      </c>
      <c r="K40" s="327">
        <f ca="1">Misc!AY16</f>
        <v>750</v>
      </c>
      <c r="L40" s="327">
        <f ca="1">Misc!AZ16</f>
        <v>800</v>
      </c>
      <c r="M40" s="327">
        <f ca="1">Misc!BA16</f>
        <v>850</v>
      </c>
      <c r="N40" s="327">
        <f ca="1">Misc!BB16</f>
        <v>900</v>
      </c>
      <c r="O40" s="327">
        <f ca="1">Misc!BC16</f>
        <v>950</v>
      </c>
      <c r="P40" s="328">
        <f ca="1">Misc!BD16</f>
        <v>1000</v>
      </c>
      <c r="Q40" s="304">
        <f t="shared" ca="1" si="10"/>
        <v>8700</v>
      </c>
    </row>
    <row r="41" spans="1:17" ht="16">
      <c r="A41" s="767"/>
      <c r="C41" s="325" t="s">
        <v>37</v>
      </c>
      <c r="D41" s="306"/>
      <c r="E41" s="326">
        <f ca="1">Misc!AS18+Misc!AS19</f>
        <v>5060</v>
      </c>
      <c r="F41" s="327">
        <f ca="1">Misc!AT18+Misc!AT19</f>
        <v>5060</v>
      </c>
      <c r="G41" s="327">
        <f ca="1">Misc!AU18+Misc!AU19</f>
        <v>5060</v>
      </c>
      <c r="H41" s="327">
        <f ca="1">Misc!AV18+Misc!AV19</f>
        <v>5060</v>
      </c>
      <c r="I41" s="327">
        <f ca="1">Misc!AW18+Misc!AW19</f>
        <v>5060</v>
      </c>
      <c r="J41" s="327">
        <f ca="1">Misc!AX18+Misc!AX19</f>
        <v>5140</v>
      </c>
      <c r="K41" s="327">
        <f ca="1">Misc!AY18+Misc!AY19</f>
        <v>5140</v>
      </c>
      <c r="L41" s="327">
        <f ca="1">Misc!AZ18+Misc!AZ19</f>
        <v>5140</v>
      </c>
      <c r="M41" s="327">
        <f ca="1">Misc!BA18+Misc!BA19</f>
        <v>5140</v>
      </c>
      <c r="N41" s="327">
        <f ca="1">Misc!BB18+Misc!BB19</f>
        <v>5300</v>
      </c>
      <c r="O41" s="327">
        <f ca="1">Misc!BC18+Misc!BC19</f>
        <v>5140</v>
      </c>
      <c r="P41" s="328">
        <f ca="1">Misc!BD18+Misc!BD19</f>
        <v>5140</v>
      </c>
      <c r="Q41" s="304">
        <f t="shared" ca="1" si="10"/>
        <v>61440</v>
      </c>
    </row>
    <row r="42" spans="1:17" ht="16">
      <c r="A42" s="767"/>
      <c r="C42" s="325" t="s">
        <v>38</v>
      </c>
      <c r="D42" s="306"/>
      <c r="E42" s="326">
        <f ca="1">Misc!AS20</f>
        <v>21000</v>
      </c>
      <c r="F42" s="327">
        <f ca="1">Misc!AT20</f>
        <v>21000</v>
      </c>
      <c r="G42" s="327">
        <f ca="1">Misc!AU20</f>
        <v>21000</v>
      </c>
      <c r="H42" s="327">
        <f ca="1">Misc!AV20</f>
        <v>21000</v>
      </c>
      <c r="I42" s="327">
        <f ca="1">Misc!AW20</f>
        <v>21000</v>
      </c>
      <c r="J42" s="327">
        <f ca="1">Misc!AX20</f>
        <v>21500</v>
      </c>
      <c r="K42" s="327">
        <f ca="1">Misc!AY20</f>
        <v>21500</v>
      </c>
      <c r="L42" s="327">
        <f ca="1">Misc!AZ20</f>
        <v>21500</v>
      </c>
      <c r="M42" s="327">
        <f ca="1">Misc!BA20</f>
        <v>21500</v>
      </c>
      <c r="N42" s="327">
        <f ca="1">Misc!BB20</f>
        <v>22500</v>
      </c>
      <c r="O42" s="327">
        <f ca="1">Misc!BC20</f>
        <v>21500</v>
      </c>
      <c r="P42" s="328">
        <f ca="1">Misc!BD20</f>
        <v>21500</v>
      </c>
      <c r="Q42" s="304">
        <f t="shared" ca="1" si="10"/>
        <v>256500</v>
      </c>
    </row>
    <row r="43" spans="1:17" ht="16">
      <c r="A43" s="767"/>
      <c r="C43" s="325" t="s">
        <v>67</v>
      </c>
      <c r="D43" s="306"/>
      <c r="E43" s="326">
        <f ca="1">Misc!AS21+Misc!AS22</f>
        <v>4200</v>
      </c>
      <c r="F43" s="327">
        <f ca="1">Misc!AT21+Misc!AT22</f>
        <v>4200</v>
      </c>
      <c r="G43" s="327">
        <f ca="1">Misc!AU21+Misc!AU22</f>
        <v>4200</v>
      </c>
      <c r="H43" s="327">
        <f ca="1">Misc!AV21+Misc!AV22</f>
        <v>4200</v>
      </c>
      <c r="I43" s="327">
        <f ca="1">Misc!AW21+Misc!AW22</f>
        <v>4200</v>
      </c>
      <c r="J43" s="327">
        <f ca="1">Misc!AX21+Misc!AX22</f>
        <v>4350</v>
      </c>
      <c r="K43" s="327">
        <f ca="1">Misc!AY21+Misc!AY22</f>
        <v>4300</v>
      </c>
      <c r="L43" s="327">
        <f ca="1">Misc!AZ21+Misc!AZ22</f>
        <v>4300</v>
      </c>
      <c r="M43" s="327">
        <f ca="1">Misc!BA21+Misc!BA22</f>
        <v>4300</v>
      </c>
      <c r="N43" s="327">
        <f ca="1">Misc!BB21+Misc!BB22</f>
        <v>4600</v>
      </c>
      <c r="O43" s="327">
        <f ca="1">Misc!BC21+Misc!BC22</f>
        <v>4200</v>
      </c>
      <c r="P43" s="328">
        <f ca="1">Misc!BD21+Misc!BD22</f>
        <v>4300</v>
      </c>
      <c r="Q43" s="304">
        <f t="shared" ca="1" si="10"/>
        <v>51350</v>
      </c>
    </row>
    <row r="44" spans="1:17" ht="16">
      <c r="A44" s="767"/>
      <c r="C44" s="325" t="s">
        <v>32</v>
      </c>
      <c r="D44" s="306"/>
      <c r="E44" s="326">
        <f ca="1">Misc!AS23</f>
        <v>1154.78</v>
      </c>
      <c r="F44" s="327">
        <f ca="1">Misc!AT23</f>
        <v>1410.56</v>
      </c>
      <c r="G44" s="327">
        <f ca="1">Misc!AU23</f>
        <v>1416.74</v>
      </c>
      <c r="H44" s="327">
        <f ca="1">Misc!AV23</f>
        <v>1614.92</v>
      </c>
      <c r="I44" s="327">
        <f ca="1">Misc!AW23</f>
        <v>1717.1000000000001</v>
      </c>
      <c r="J44" s="327">
        <f ca="1">Misc!AX23</f>
        <v>1819.28</v>
      </c>
      <c r="K44" s="327">
        <f ca="1">Misc!AY23</f>
        <v>1921.46</v>
      </c>
      <c r="L44" s="327">
        <f ca="1">Misc!AZ23</f>
        <v>2023.64</v>
      </c>
      <c r="M44" s="327">
        <f ca="1">Misc!BA23</f>
        <v>2125.8200000000002</v>
      </c>
      <c r="N44" s="327">
        <f ca="1">Misc!BB23</f>
        <v>2228</v>
      </c>
      <c r="O44" s="327">
        <f ca="1">Misc!BC23</f>
        <v>2598.98</v>
      </c>
      <c r="P44" s="328">
        <f ca="1">Misc!BD23</f>
        <v>2432.36</v>
      </c>
      <c r="Q44" s="304">
        <f t="shared" ca="1" si="10"/>
        <v>22463.64</v>
      </c>
    </row>
    <row r="45" spans="1:17" ht="18" thickBot="1">
      <c r="A45" s="767"/>
      <c r="C45" s="341" t="s">
        <v>178</v>
      </c>
      <c r="D45" s="330"/>
      <c r="E45" s="331">
        <f t="shared" ref="E45" ca="1" si="11">SUM(E37:E44)</f>
        <v>31964.78</v>
      </c>
      <c r="F45" s="332">
        <f t="shared" ref="F45:P45" ca="1" si="12">SUM(F37:F44)</f>
        <v>32272.560000000001</v>
      </c>
      <c r="G45" s="332">
        <f t="shared" ca="1" si="12"/>
        <v>32330.74</v>
      </c>
      <c r="H45" s="332">
        <f t="shared" ca="1" si="12"/>
        <v>32580.92</v>
      </c>
      <c r="I45" s="332">
        <f t="shared" ca="1" si="12"/>
        <v>32735.1</v>
      </c>
      <c r="J45" s="332">
        <f t="shared" ca="1" si="12"/>
        <v>34619.279999999999</v>
      </c>
      <c r="K45" s="332">
        <f t="shared" ca="1" si="12"/>
        <v>33723.46</v>
      </c>
      <c r="L45" s="332">
        <f t="shared" ca="1" si="12"/>
        <v>33877.64</v>
      </c>
      <c r="M45" s="332">
        <f t="shared" ca="1" si="12"/>
        <v>34031.82</v>
      </c>
      <c r="N45" s="332">
        <f t="shared" ca="1" si="12"/>
        <v>37646</v>
      </c>
      <c r="O45" s="332">
        <f t="shared" ca="1" si="12"/>
        <v>32508.98</v>
      </c>
      <c r="P45" s="333">
        <f t="shared" ca="1" si="12"/>
        <v>34494.36</v>
      </c>
      <c r="Q45" s="304">
        <f ca="1">E45+F45+G45+H45+I45+J45+K45+L45+M45+N45+O45+P45</f>
        <v>402785.63999999996</v>
      </c>
    </row>
    <row r="46" spans="1:17" ht="18" thickBot="1">
      <c r="A46" s="767"/>
      <c r="C46" s="92"/>
      <c r="D46" s="2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04"/>
    </row>
    <row r="47" spans="1:17" ht="20" thickBot="1">
      <c r="A47" s="767"/>
      <c r="C47" s="93" t="s">
        <v>179</v>
      </c>
      <c r="E47" s="345">
        <f ca="1">E24+E29+E34+E45</f>
        <v>274461.3666666667</v>
      </c>
      <c r="F47" s="346">
        <f t="shared" ref="F47:P47" ca="1" si="13">F24+F29+F34+F45</f>
        <v>274935.26666666672</v>
      </c>
      <c r="G47" s="346">
        <f t="shared" ca="1" si="13"/>
        <v>275282.80666666676</v>
      </c>
      <c r="H47" s="346">
        <f t="shared" ca="1" si="13"/>
        <v>275822.34666666674</v>
      </c>
      <c r="I47" s="346">
        <f t="shared" ca="1" si="13"/>
        <v>280665.88666666672</v>
      </c>
      <c r="J47" s="346">
        <f t="shared" ca="1" si="13"/>
        <v>279719.42666666675</v>
      </c>
      <c r="K47" s="346">
        <f t="shared" ca="1" si="13"/>
        <v>279362.96666666673</v>
      </c>
      <c r="L47" s="346">
        <f t="shared" ca="1" si="13"/>
        <v>279806.50666666671</v>
      </c>
      <c r="M47" s="346">
        <f t="shared" ca="1" si="13"/>
        <v>295250.04666666669</v>
      </c>
      <c r="N47" s="346">
        <f t="shared" ca="1" si="13"/>
        <v>286713.58666666673</v>
      </c>
      <c r="O47" s="346">
        <f t="shared" ca="1" si="13"/>
        <v>279305.9266666667</v>
      </c>
      <c r="P47" s="347">
        <f t="shared" ca="1" si="13"/>
        <v>281580.66666666674</v>
      </c>
      <c r="Q47" s="304">
        <f ca="1">E47+F47+G47+H47+I47+J47+K47+L47+M47+N47+O47+P47</f>
        <v>3362906.8000000007</v>
      </c>
    </row>
    <row r="48" spans="1:17" ht="18" thickBot="1">
      <c r="A48" s="767"/>
      <c r="C48" s="86"/>
      <c r="D48" s="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04"/>
    </row>
    <row r="49" spans="1:17" ht="18" thickBot="1">
      <c r="A49" s="769"/>
      <c r="C49" s="87" t="s">
        <v>68</v>
      </c>
      <c r="D49" s="2"/>
      <c r="E49" s="658">
        <f ca="1">(SUM('Year 1'!$E$65:$P$65)+SUM('Year 2'!$E$65:$P$65)+SUM('Year 3'!$E$65:$P$65))/36</f>
        <v>920.71111111111111</v>
      </c>
      <c r="F49" s="658">
        <f ca="1">(SUM('Year 1'!$E$65:$P$65)+SUM('Year 2'!$E$65:$P$65)+SUM('Year 3'!$E$65:$P$65))/36</f>
        <v>920.71111111111111</v>
      </c>
      <c r="G49" s="658">
        <f ca="1">(SUM('Year 1'!$E$65:$P$65)+SUM('Year 2'!$E$65:$P$65)+SUM('Year 3'!$E$65:$P$65))/36</f>
        <v>920.71111111111111</v>
      </c>
      <c r="H49" s="658">
        <f ca="1">(SUM('Year 1'!$E$65:$P$65)+SUM('Year 2'!$E$65:$P$65)+SUM('Year 3'!$E$65:$P$65))/36</f>
        <v>920.71111111111111</v>
      </c>
      <c r="I49" s="658">
        <f ca="1">(SUM('Year 1'!$E$65:$P$65)+SUM('Year 2'!$E$65:$P$65)+SUM('Year 3'!$E$65:$P$65))/36</f>
        <v>920.71111111111111</v>
      </c>
      <c r="J49" s="658">
        <f ca="1">(SUM('Year 1'!$E$65:$P$65)+SUM('Year 2'!$E$65:$P$65)+SUM('Year 3'!$E$65:$P$65))/36</f>
        <v>920.71111111111111</v>
      </c>
      <c r="K49" s="658">
        <f ca="1">(SUM('Year 1'!$E$65:$P$65)+SUM('Year 2'!$E$65:$P$65)+SUM('Year 3'!$E$65:$P$65))/36</f>
        <v>920.71111111111111</v>
      </c>
      <c r="L49" s="658">
        <f ca="1">(SUM('Year 1'!$E$65:$P$65)+SUM('Year 2'!$E$65:$P$65)+SUM('Year 3'!$E$65:$P$65))/36</f>
        <v>920.71111111111111</v>
      </c>
      <c r="M49" s="658">
        <f ca="1">(SUM('Year 1'!$E$65:$P$65)+SUM('Year 2'!$E$65:$P$65)+SUM('Year 3'!$E$65:$P$65))/36</f>
        <v>920.71111111111111</v>
      </c>
      <c r="N49" s="658">
        <f ca="1">(SUM('Year 1'!$E$65:$P$65)+SUM('Year 2'!$E$65:$P$65)+SUM('Year 3'!$E$65:$P$65))/36</f>
        <v>920.71111111111111</v>
      </c>
      <c r="O49" s="658">
        <f ca="1">(SUM('Year 1'!$E$65:$P$65)+SUM('Year 2'!$E$65:$P$65)+SUM('Year 3'!$E$65:$P$65))/36</f>
        <v>920.71111111111111</v>
      </c>
      <c r="P49" s="658">
        <f ca="1">(SUM('Year 1'!$E$65:$P$65)+SUM('Year 2'!$E$65:$P$65)+SUM('Year 3'!$E$65:$P$65))/36</f>
        <v>920.71111111111111</v>
      </c>
      <c r="Q49" s="304">
        <f ca="1">SUM(E49:P49)</f>
        <v>11048.533333333335</v>
      </c>
    </row>
    <row r="50" spans="1:17" ht="30" thickBot="1">
      <c r="E50" s="334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59"/>
    </row>
    <row r="51" spans="1:17" ht="25" thickBot="1">
      <c r="A51" s="764" t="s">
        <v>21</v>
      </c>
      <c r="C51" s="31" t="s">
        <v>21</v>
      </c>
      <c r="D51" s="33"/>
      <c r="E51" s="756" t="s">
        <v>21</v>
      </c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8"/>
      <c r="Q51" s="324"/>
    </row>
    <row r="52" spans="1:17" ht="20" thickBot="1">
      <c r="A52" s="765"/>
      <c r="C52" s="34" t="s">
        <v>41</v>
      </c>
      <c r="E52" s="355">
        <f ca="1">E8-E15-E47-E49</f>
        <v>-226689.0777777778</v>
      </c>
      <c r="F52" s="355">
        <f t="shared" ref="F52:P52" ca="1" si="14">F8-F15-F47-F49</f>
        <v>-228334.97777777782</v>
      </c>
      <c r="G52" s="355">
        <f t="shared" ca="1" si="14"/>
        <v>-219253.51777777786</v>
      </c>
      <c r="H52" s="355">
        <f t="shared" ca="1" si="14"/>
        <v>-219004.05777777784</v>
      </c>
      <c r="I52" s="355">
        <f t="shared" ca="1" si="14"/>
        <v>-211058.59777777782</v>
      </c>
      <c r="J52" s="355">
        <f t="shared" ca="1" si="14"/>
        <v>-209803.13777777785</v>
      </c>
      <c r="K52" s="355">
        <f t="shared" ca="1" si="14"/>
        <v>-199537.67777777783</v>
      </c>
      <c r="L52" s="355">
        <f t="shared" ca="1" si="14"/>
        <v>-194872.21777777781</v>
      </c>
      <c r="M52" s="355">
        <f t="shared" ca="1" si="14"/>
        <v>-205206.75777777779</v>
      </c>
      <c r="N52" s="355">
        <f t="shared" ca="1" si="14"/>
        <v>-191561.29777777783</v>
      </c>
      <c r="O52" s="355">
        <f t="shared" ca="1" si="14"/>
        <v>-179044.6377777778</v>
      </c>
      <c r="P52" s="355">
        <f t="shared" ca="1" si="14"/>
        <v>-176210.37777777785</v>
      </c>
      <c r="Q52" s="358">
        <f ca="1">E52+F52+G52+H52+I52+J52+K52+L52+M52+N52+O52+P52</f>
        <v>-2460576.333333334</v>
      </c>
    </row>
    <row r="53" spans="1:17">
      <c r="E53" s="334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59"/>
    </row>
    <row r="54" spans="1:17" ht="30" thickBot="1">
      <c r="E54" s="334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59"/>
    </row>
    <row r="55" spans="1:17" ht="18.75" customHeight="1" thickBot="1">
      <c r="A55" s="766" t="s">
        <v>72</v>
      </c>
      <c r="C55" s="95" t="s">
        <v>79</v>
      </c>
      <c r="E55" s="361">
        <f ca="1">Revenues!AP54-Revenues!AP56-E47</f>
        <v>-232088.3666666667</v>
      </c>
      <c r="F55" s="361">
        <f ca="1">Revenues!AQ54-Revenues!AQ56-F47</f>
        <v>-223892.51666666672</v>
      </c>
      <c r="G55" s="361">
        <f ca="1">Revenues!AR54-Revenues!AR56-G47</f>
        <v>-222994.05666666676</v>
      </c>
      <c r="H55" s="361">
        <f ca="1">Revenues!AS54-Revenues!AS56-H47</f>
        <v>-212222.84666666674</v>
      </c>
      <c r="I55" s="361">
        <f ca="1">Revenues!AT54-Revenues!AT56-I47</f>
        <v>-217554.63666666672</v>
      </c>
      <c r="J55" s="361">
        <f ca="1">Revenues!AU54-Revenues!AU56-J47</f>
        <v>-199012.42666666675</v>
      </c>
      <c r="K55" s="361">
        <f ca="1">Revenues!AV54-Revenues!AV56-K47</f>
        <v>-196465.21666666673</v>
      </c>
      <c r="L55" s="361">
        <f ca="1">Revenues!AW54-Revenues!AW56-L47</f>
        <v>-197520.00666666671</v>
      </c>
      <c r="M55" s="361">
        <f ca="1">Revenues!AX54-Revenues!AX56-M47</f>
        <v>-187720.79666666669</v>
      </c>
      <c r="N55" s="361">
        <f ca="1">Revenues!AY54-Revenues!AY56-N47</f>
        <v>-187520.58666666673</v>
      </c>
      <c r="O55" s="361">
        <f ca="1">Revenues!AZ54-Revenues!AZ56-O47</f>
        <v>-179440.1766666667</v>
      </c>
      <c r="P55" s="361">
        <f ca="1">Revenues!BA54-Revenues!BA56-P47</f>
        <v>-174724.16666666674</v>
      </c>
      <c r="Q55" s="358">
        <f ca="1">SUM(E55:P55)</f>
        <v>-2431155.8000000007</v>
      </c>
    </row>
    <row r="56" spans="1:17" ht="17" thickBot="1">
      <c r="A56" s="767"/>
      <c r="E56" s="334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59"/>
    </row>
    <row r="57" spans="1:17" ht="23" customHeight="1">
      <c r="A57" s="767"/>
      <c r="C57" s="31" t="s">
        <v>78</v>
      </c>
      <c r="D57" s="33"/>
      <c r="E57" s="335" t="s">
        <v>12</v>
      </c>
      <c r="F57" s="336" t="s">
        <v>12</v>
      </c>
      <c r="G57" s="336" t="s">
        <v>12</v>
      </c>
      <c r="H57" s="336" t="s">
        <v>12</v>
      </c>
      <c r="I57" s="336" t="s">
        <v>12</v>
      </c>
      <c r="J57" s="336" t="s">
        <v>12</v>
      </c>
      <c r="K57" s="336" t="s">
        <v>12</v>
      </c>
      <c r="L57" s="336" t="s">
        <v>12</v>
      </c>
      <c r="M57" s="336" t="s">
        <v>12</v>
      </c>
      <c r="N57" s="336" t="s">
        <v>12</v>
      </c>
      <c r="O57" s="336" t="s">
        <v>12</v>
      </c>
      <c r="P57" s="337" t="s">
        <v>12</v>
      </c>
      <c r="Q57" s="324"/>
    </row>
    <row r="58" spans="1:17" ht="15" customHeight="1">
      <c r="A58" s="767"/>
      <c r="C58" s="532" t="s">
        <v>39</v>
      </c>
      <c r="E58" s="694">
        <v>0</v>
      </c>
      <c r="F58" s="695">
        <v>0</v>
      </c>
      <c r="G58" s="695">
        <v>0</v>
      </c>
      <c r="H58" s="695">
        <v>0</v>
      </c>
      <c r="I58" s="695">
        <v>0</v>
      </c>
      <c r="J58" s="695">
        <v>0</v>
      </c>
      <c r="K58" s="695">
        <v>0</v>
      </c>
      <c r="L58" s="695">
        <v>0</v>
      </c>
      <c r="M58" s="695">
        <v>0</v>
      </c>
      <c r="N58" s="695">
        <v>0</v>
      </c>
      <c r="O58" s="695">
        <v>0</v>
      </c>
      <c r="P58" s="696">
        <v>0</v>
      </c>
      <c r="Q58" s="324"/>
    </row>
    <row r="59" spans="1:17" ht="16" customHeight="1">
      <c r="A59" s="767"/>
      <c r="C59" s="532" t="s">
        <v>40</v>
      </c>
      <c r="E59" s="694">
        <v>0</v>
      </c>
      <c r="F59" s="695">
        <v>0</v>
      </c>
      <c r="G59" s="695">
        <v>0</v>
      </c>
      <c r="H59" s="695">
        <v>0</v>
      </c>
      <c r="I59" s="695">
        <v>0</v>
      </c>
      <c r="J59" s="695">
        <v>0</v>
      </c>
      <c r="K59" s="695">
        <v>0</v>
      </c>
      <c r="L59" s="695">
        <v>0</v>
      </c>
      <c r="M59" s="695">
        <v>0</v>
      </c>
      <c r="N59" s="695">
        <v>0</v>
      </c>
      <c r="O59" s="695">
        <v>0</v>
      </c>
      <c r="P59" s="696">
        <v>0</v>
      </c>
      <c r="Q59" s="324"/>
    </row>
    <row r="60" spans="1:17" ht="18.75" customHeight="1" thickBot="1">
      <c r="A60" s="767"/>
      <c r="C60" s="3" t="s">
        <v>205</v>
      </c>
      <c r="E60" s="363">
        <f t="shared" ref="E60:P60" si="15">SUM(E58:E59)</f>
        <v>0</v>
      </c>
      <c r="F60" s="364">
        <f t="shared" si="15"/>
        <v>0</v>
      </c>
      <c r="G60" s="364">
        <f t="shared" si="15"/>
        <v>0</v>
      </c>
      <c r="H60" s="364">
        <f t="shared" si="15"/>
        <v>0</v>
      </c>
      <c r="I60" s="364">
        <f t="shared" si="15"/>
        <v>0</v>
      </c>
      <c r="J60" s="364">
        <f t="shared" si="15"/>
        <v>0</v>
      </c>
      <c r="K60" s="364">
        <f t="shared" si="15"/>
        <v>0</v>
      </c>
      <c r="L60" s="364">
        <f t="shared" si="15"/>
        <v>0</v>
      </c>
      <c r="M60" s="364">
        <f t="shared" si="15"/>
        <v>0</v>
      </c>
      <c r="N60" s="364">
        <f t="shared" si="15"/>
        <v>0</v>
      </c>
      <c r="O60" s="364">
        <f t="shared" si="15"/>
        <v>0</v>
      </c>
      <c r="P60" s="365">
        <f t="shared" si="15"/>
        <v>0</v>
      </c>
      <c r="Q60" s="304">
        <f>SUM(E60:P60)</f>
        <v>0</v>
      </c>
    </row>
    <row r="61" spans="1:17" ht="16" customHeight="1" thickBot="1">
      <c r="A61" s="767"/>
      <c r="C61" s="17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59"/>
    </row>
    <row r="62" spans="1:17" ht="18" customHeight="1">
      <c r="A62" s="767"/>
      <c r="C62" s="31" t="s">
        <v>80</v>
      </c>
      <c r="E62" s="335" t="s">
        <v>12</v>
      </c>
      <c r="F62" s="336" t="s">
        <v>12</v>
      </c>
      <c r="G62" s="336" t="s">
        <v>12</v>
      </c>
      <c r="H62" s="336" t="s">
        <v>12</v>
      </c>
      <c r="I62" s="336" t="s">
        <v>12</v>
      </c>
      <c r="J62" s="336" t="s">
        <v>12</v>
      </c>
      <c r="K62" s="336" t="s">
        <v>12</v>
      </c>
      <c r="L62" s="336" t="s">
        <v>12</v>
      </c>
      <c r="M62" s="336" t="s">
        <v>12</v>
      </c>
      <c r="N62" s="336" t="s">
        <v>12</v>
      </c>
      <c r="O62" s="336" t="s">
        <v>12</v>
      </c>
      <c r="P62" s="337" t="s">
        <v>12</v>
      </c>
      <c r="Q62" s="367"/>
    </row>
    <row r="63" spans="1:17" ht="16" customHeight="1">
      <c r="A63" s="767"/>
      <c r="C63" s="88" t="s">
        <v>13</v>
      </c>
      <c r="E63" s="369">
        <f ca="1">IT!AS22</f>
        <v>403.5</v>
      </c>
      <c r="F63" s="370">
        <f ca="1">IT!AT22</f>
        <v>407.75</v>
      </c>
      <c r="G63" s="370">
        <f ca="1">IT!AU22</f>
        <v>412</v>
      </c>
      <c r="H63" s="370">
        <f ca="1">IT!AV22</f>
        <v>416.25</v>
      </c>
      <c r="I63" s="370">
        <f ca="1">IT!AW22</f>
        <v>420.5</v>
      </c>
      <c r="J63" s="370">
        <f ca="1">IT!AX22</f>
        <v>433.75</v>
      </c>
      <c r="K63" s="370">
        <f ca="1">IT!AY22</f>
        <v>438</v>
      </c>
      <c r="L63" s="370">
        <f ca="1">IT!AZ22</f>
        <v>442.25</v>
      </c>
      <c r="M63" s="370">
        <f ca="1">IT!BA22</f>
        <v>446.5</v>
      </c>
      <c r="N63" s="370">
        <f ca="1">IT!BB22</f>
        <v>468.75</v>
      </c>
      <c r="O63" s="370">
        <f ca="1">IT!BC22</f>
        <v>455</v>
      </c>
      <c r="P63" s="371">
        <f ca="1">IT!BD22</f>
        <v>459.25</v>
      </c>
      <c r="Q63" s="372"/>
    </row>
    <row r="64" spans="1:17" ht="16" customHeight="1">
      <c r="A64" s="767"/>
      <c r="C64" s="88" t="s">
        <v>32</v>
      </c>
      <c r="E64" s="369">
        <f ca="1">Misc!AS26</f>
        <v>2886.9500000000003</v>
      </c>
      <c r="F64" s="370">
        <f ca="1">Misc!AT26</f>
        <v>3526.4</v>
      </c>
      <c r="G64" s="370">
        <f ca="1">Misc!AU26</f>
        <v>3541.8500000000004</v>
      </c>
      <c r="H64" s="370">
        <f ca="1">Misc!AV26</f>
        <v>4037.3</v>
      </c>
      <c r="I64" s="370">
        <f ca="1">Misc!AW26</f>
        <v>4292.75</v>
      </c>
      <c r="J64" s="370">
        <f ca="1">Misc!AX26</f>
        <v>4548.2</v>
      </c>
      <c r="K64" s="370">
        <f ca="1">Misc!AY26</f>
        <v>4803.6500000000005</v>
      </c>
      <c r="L64" s="370">
        <f ca="1">Misc!AZ26</f>
        <v>5059.1000000000004</v>
      </c>
      <c r="M64" s="370">
        <f ca="1">Misc!BA26</f>
        <v>5314.55</v>
      </c>
      <c r="N64" s="370">
        <f ca="1">Misc!BB26</f>
        <v>5570</v>
      </c>
      <c r="O64" s="370">
        <f ca="1">Misc!BC26</f>
        <v>6497.4500000000007</v>
      </c>
      <c r="P64" s="371">
        <f ca="1">Misc!BD26</f>
        <v>6080.9000000000005</v>
      </c>
      <c r="Q64" s="372"/>
    </row>
    <row r="65" spans="1:17" ht="20" thickBot="1">
      <c r="A65" s="767"/>
      <c r="C65" s="3" t="s">
        <v>69</v>
      </c>
      <c r="E65" s="373">
        <f ca="1">E63+E64</f>
        <v>3290.4500000000003</v>
      </c>
      <c r="F65" s="374">
        <f t="shared" ref="F65:P65" ca="1" si="16">F63+F64</f>
        <v>3934.15</v>
      </c>
      <c r="G65" s="374">
        <f t="shared" ca="1" si="16"/>
        <v>3953.8500000000004</v>
      </c>
      <c r="H65" s="374">
        <f t="shared" ca="1" si="16"/>
        <v>4453.55</v>
      </c>
      <c r="I65" s="374">
        <f t="shared" ca="1" si="16"/>
        <v>4713.25</v>
      </c>
      <c r="J65" s="374">
        <f t="shared" ca="1" si="16"/>
        <v>4981.95</v>
      </c>
      <c r="K65" s="374">
        <f t="shared" ca="1" si="16"/>
        <v>5241.6500000000005</v>
      </c>
      <c r="L65" s="374">
        <f t="shared" ca="1" si="16"/>
        <v>5501.35</v>
      </c>
      <c r="M65" s="374">
        <f t="shared" ca="1" si="16"/>
        <v>5761.05</v>
      </c>
      <c r="N65" s="374">
        <f t="shared" ca="1" si="16"/>
        <v>6038.75</v>
      </c>
      <c r="O65" s="374">
        <f t="shared" ca="1" si="16"/>
        <v>6952.4500000000007</v>
      </c>
      <c r="P65" s="375">
        <f t="shared" ca="1" si="16"/>
        <v>6540.1500000000005</v>
      </c>
      <c r="Q65" s="304">
        <f ca="1">SUM(E65:P65)</f>
        <v>61362.600000000013</v>
      </c>
    </row>
    <row r="66" spans="1:17" ht="20" thickBot="1">
      <c r="A66" s="767"/>
      <c r="C66" s="8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59"/>
    </row>
    <row r="67" spans="1:17" ht="23.25" customHeight="1" thickBot="1">
      <c r="A67" s="767"/>
      <c r="B67" s="37"/>
      <c r="C67" s="31" t="s">
        <v>42</v>
      </c>
      <c r="D67" s="33"/>
      <c r="E67" s="756" t="s">
        <v>42</v>
      </c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8"/>
      <c r="Q67" s="324"/>
    </row>
    <row r="68" spans="1:17" ht="20" thickBot="1">
      <c r="A68" s="769"/>
      <c r="B68" s="37"/>
      <c r="C68" s="94" t="s">
        <v>77</v>
      </c>
      <c r="D68" s="20"/>
      <c r="E68" s="355">
        <f ca="1">'Year 3'!P68+E55+E60-E65</f>
        <v>-8085758.7500000047</v>
      </c>
      <c r="F68" s="356">
        <f ca="1">E68+F55+F60-F65</f>
        <v>-8313585.4166666716</v>
      </c>
      <c r="G68" s="356">
        <f t="shared" ref="G68:P68" ca="1" si="17">F68+G55+G60-G65</f>
        <v>-8540533.3233333379</v>
      </c>
      <c r="H68" s="356">
        <f t="shared" ca="1" si="17"/>
        <v>-8757209.7200000063</v>
      </c>
      <c r="I68" s="356">
        <f t="shared" ca="1" si="17"/>
        <v>-8979477.606666673</v>
      </c>
      <c r="J68" s="356">
        <f t="shared" ca="1" si="17"/>
        <v>-9183471.9833333381</v>
      </c>
      <c r="K68" s="356">
        <f t="shared" ca="1" si="17"/>
        <v>-9385178.8500000052</v>
      </c>
      <c r="L68" s="356">
        <f t="shared" ca="1" si="17"/>
        <v>-9588200.2066666707</v>
      </c>
      <c r="M68" s="356">
        <f t="shared" ca="1" si="17"/>
        <v>-9781682.0533333384</v>
      </c>
      <c r="N68" s="356">
        <f t="shared" ca="1" si="17"/>
        <v>-9975241.3900000043</v>
      </c>
      <c r="O68" s="356">
        <f t="shared" ca="1" si="17"/>
        <v>-10161634.016666669</v>
      </c>
      <c r="P68" s="357">
        <f t="shared" ca="1" si="17"/>
        <v>-10342898.333333336</v>
      </c>
      <c r="Q68" s="358"/>
    </row>
    <row r="69" spans="1:17" ht="16">
      <c r="A69" s="543"/>
      <c r="B69" s="37"/>
      <c r="C69" s="20"/>
      <c r="D69" s="2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1"/>
    </row>
    <row r="70" spans="1:17" ht="15">
      <c r="A70" s="639" t="s">
        <v>253</v>
      </c>
      <c r="B70" s="698"/>
      <c r="C70" s="699"/>
    </row>
    <row r="71" spans="1:17" ht="15">
      <c r="A71" s="639" t="s">
        <v>254</v>
      </c>
      <c r="B71" s="634"/>
      <c r="C71" s="621"/>
    </row>
  </sheetData>
  <dataConsolidate/>
  <mergeCells count="9">
    <mergeCell ref="E67:P67"/>
    <mergeCell ref="E51:P51"/>
    <mergeCell ref="A3:A8"/>
    <mergeCell ref="A51:A52"/>
    <mergeCell ref="A20:A49"/>
    <mergeCell ref="A55:A68"/>
    <mergeCell ref="A10:A15"/>
    <mergeCell ref="A17:A18"/>
    <mergeCell ref="E17:P17"/>
  </mergeCells>
  <phoneticPr fontId="89" type="noConversion"/>
  <conditionalFormatting sqref="E52:P52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E68:P68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E55:P55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E18:P18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KPI charts</vt:lpstr>
      <vt:lpstr>KPIs</vt:lpstr>
      <vt:lpstr>Licence</vt:lpstr>
      <vt:lpstr>Instructions</vt:lpstr>
      <vt:lpstr>Year 1</vt:lpstr>
      <vt:lpstr>Year 2</vt:lpstr>
      <vt:lpstr>Year 3</vt:lpstr>
      <vt:lpstr>Year 4</vt:lpstr>
      <vt:lpstr>Year 5</vt:lpstr>
      <vt:lpstr>Year 6</vt:lpstr>
      <vt:lpstr>Year 7</vt:lpstr>
      <vt:lpstr>Revenues</vt:lpstr>
      <vt:lpstr>HR</vt:lpstr>
      <vt:lpstr>IT</vt:lpstr>
      <vt:lpstr>Marketing</vt:lpstr>
      <vt:lpstr>Misc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Projections 2018 - 2024</dc:title>
  <dc:subject>SICTIC Financial Projections for Tech Startups Template</dc:subject>
  <dc:creator>Gerrit Ellerwald / Swiss ICT Investor Club (SICTIC)</dc:creator>
  <cp:keywords/>
  <dc:description/>
  <cp:lastModifiedBy>Thomas Duebendorfer</cp:lastModifiedBy>
  <cp:lastPrinted>2019-01-04T14:09:01Z</cp:lastPrinted>
  <dcterms:created xsi:type="dcterms:W3CDTF">2016-06-30T08:37:40Z</dcterms:created>
  <dcterms:modified xsi:type="dcterms:W3CDTF">2020-08-12T13:41:38Z</dcterms:modified>
  <cp:category/>
</cp:coreProperties>
</file>